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Лист1!$A$1:$N$156</definedName>
    <definedName name="_xlnm.Print_Area" localSheetId="1">'Лист1 (2)'!$A$1:$N$151</definedName>
  </definedNames>
  <calcPr calcId="145621"/>
</workbook>
</file>

<file path=xl/calcChain.xml><?xml version="1.0" encoding="utf-8"?>
<calcChain xmlns="http://schemas.openxmlformats.org/spreadsheetml/2006/main">
  <c r="M14" i="4" l="1"/>
  <c r="N14" i="4"/>
  <c r="K16" i="4"/>
  <c r="L15" i="4"/>
  <c r="L14" i="4" s="1"/>
  <c r="K15" i="4"/>
  <c r="K14" i="4" l="1"/>
  <c r="F131" i="4"/>
  <c r="N130" i="4"/>
  <c r="M130" i="4"/>
  <c r="L130" i="4"/>
  <c r="I130" i="4"/>
  <c r="G130" i="4"/>
  <c r="N129" i="4"/>
  <c r="M129" i="4"/>
  <c r="L129" i="4"/>
  <c r="K129" i="4"/>
  <c r="I129" i="4"/>
  <c r="I128" i="4" s="1"/>
  <c r="G129" i="4"/>
  <c r="N127" i="4"/>
  <c r="M127" i="4" s="1"/>
  <c r="L127" i="4" s="1"/>
  <c r="K127" i="4" s="1"/>
  <c r="J127" i="4" s="1"/>
  <c r="I127" i="4" s="1"/>
  <c r="H127" i="4" s="1"/>
  <c r="G127" i="4" s="1"/>
  <c r="F127" i="4" s="1"/>
  <c r="M126" i="4"/>
  <c r="L126" i="4"/>
  <c r="J126" i="4"/>
  <c r="I126" i="4"/>
  <c r="G126" i="4"/>
  <c r="N125" i="4"/>
  <c r="M125" i="4"/>
  <c r="M124" i="4" s="1"/>
  <c r="L125" i="4"/>
  <c r="K125" i="4"/>
  <c r="J125" i="4"/>
  <c r="I125" i="4"/>
  <c r="G125" i="4"/>
  <c r="F123" i="4"/>
  <c r="N114" i="4"/>
  <c r="M114" i="4"/>
  <c r="L114" i="4"/>
  <c r="K114" i="4"/>
  <c r="J114" i="4"/>
  <c r="I114" i="4"/>
  <c r="H114" i="4"/>
  <c r="G114" i="4"/>
  <c r="F114" i="4"/>
  <c r="M56" i="4"/>
  <c r="M113" i="4" s="1"/>
  <c r="M122" i="4" s="1"/>
  <c r="L56" i="4"/>
  <c r="L113" i="4" s="1"/>
  <c r="L122" i="4" s="1"/>
  <c r="I56" i="4"/>
  <c r="I113" i="4" s="1"/>
  <c r="I122" i="4" s="1"/>
  <c r="G56" i="4"/>
  <c r="G113" i="4" s="1"/>
  <c r="G122" i="4" s="1"/>
  <c r="N55" i="4"/>
  <c r="N112" i="4" s="1"/>
  <c r="N121" i="4" s="1"/>
  <c r="M55" i="4"/>
  <c r="M112" i="4" s="1"/>
  <c r="M121" i="4" s="1"/>
  <c r="L55" i="4"/>
  <c r="L112" i="4" s="1"/>
  <c r="L121" i="4" s="1"/>
  <c r="K55" i="4"/>
  <c r="K112" i="4" s="1"/>
  <c r="K121" i="4" s="1"/>
  <c r="I55" i="4"/>
  <c r="I112" i="4" s="1"/>
  <c r="I121" i="4" s="1"/>
  <c r="G55" i="4"/>
  <c r="G112" i="4" s="1"/>
  <c r="G121" i="4" s="1"/>
  <c r="F53" i="4"/>
  <c r="F52" i="4"/>
  <c r="K130" i="4"/>
  <c r="F51" i="4"/>
  <c r="N50" i="4"/>
  <c r="M50" i="4"/>
  <c r="L50" i="4"/>
  <c r="K50" i="4"/>
  <c r="J50" i="4"/>
  <c r="I50" i="4"/>
  <c r="H50" i="4"/>
  <c r="G50" i="4"/>
  <c r="F49" i="4"/>
  <c r="F48" i="4"/>
  <c r="F47" i="4"/>
  <c r="F46" i="4"/>
  <c r="N43" i="4"/>
  <c r="F43" i="4" s="1"/>
  <c r="F42" i="4" s="1"/>
  <c r="N42" i="4"/>
  <c r="M42" i="4"/>
  <c r="L42" i="4"/>
  <c r="K42" i="4"/>
  <c r="J42" i="4"/>
  <c r="I42" i="4"/>
  <c r="N41" i="4"/>
  <c r="N40" i="4" s="1"/>
  <c r="H41" i="4"/>
  <c r="M40" i="4"/>
  <c r="L40" i="4"/>
  <c r="K40" i="4"/>
  <c r="J40" i="4"/>
  <c r="I40" i="4"/>
  <c r="H40" i="4"/>
  <c r="N29" i="4"/>
  <c r="N28" i="4" s="1"/>
  <c r="K29" i="4"/>
  <c r="K126" i="4" s="1"/>
  <c r="M28" i="4"/>
  <c r="L28" i="4"/>
  <c r="J28" i="4"/>
  <c r="H28" i="4"/>
  <c r="H23" i="4"/>
  <c r="J16" i="4"/>
  <c r="J130" i="4" s="1"/>
  <c r="H16" i="4"/>
  <c r="J15" i="4"/>
  <c r="J129" i="4" s="1"/>
  <c r="H15" i="4"/>
  <c r="H129" i="4" s="1"/>
  <c r="I14" i="4"/>
  <c r="F13" i="4"/>
  <c r="H12" i="4"/>
  <c r="H125" i="4" s="1"/>
  <c r="J11" i="4"/>
  <c r="I11" i="4"/>
  <c r="H11" i="4"/>
  <c r="K124" i="4" l="1"/>
  <c r="F41" i="4"/>
  <c r="F40" i="4" s="1"/>
  <c r="H14" i="4"/>
  <c r="F29" i="4"/>
  <c r="F28" i="4" s="1"/>
  <c r="I124" i="4"/>
  <c r="J124" i="4"/>
  <c r="F12" i="4"/>
  <c r="F11" i="4" s="1"/>
  <c r="G124" i="4"/>
  <c r="N128" i="4"/>
  <c r="M128" i="4"/>
  <c r="K28" i="4"/>
  <c r="H130" i="4"/>
  <c r="H128" i="4" s="1"/>
  <c r="H126" i="4"/>
  <c r="H124" i="4" s="1"/>
  <c r="J128" i="4"/>
  <c r="G54" i="4"/>
  <c r="G111" i="4" s="1"/>
  <c r="G120" i="4" s="1"/>
  <c r="L124" i="4"/>
  <c r="K128" i="4"/>
  <c r="F50" i="4"/>
  <c r="L128" i="4"/>
  <c r="F130" i="4"/>
  <c r="F125" i="4"/>
  <c r="F129" i="4"/>
  <c r="J55" i="4"/>
  <c r="J14" i="4"/>
  <c r="F16" i="4"/>
  <c r="H22" i="4"/>
  <c r="L54" i="4"/>
  <c r="L111" i="4" s="1"/>
  <c r="L120" i="4" s="1"/>
  <c r="J56" i="4"/>
  <c r="J113" i="4" s="1"/>
  <c r="J122" i="4" s="1"/>
  <c r="N56" i="4"/>
  <c r="N126" i="4"/>
  <c r="N124" i="4" s="1"/>
  <c r="G128" i="4"/>
  <c r="F15" i="4"/>
  <c r="F23" i="4"/>
  <c r="F22" i="4" s="1"/>
  <c r="I54" i="4"/>
  <c r="I111" i="4" s="1"/>
  <c r="I120" i="4" s="1"/>
  <c r="M54" i="4"/>
  <c r="M111" i="4" s="1"/>
  <c r="M120" i="4" s="1"/>
  <c r="H55" i="4"/>
  <c r="K56" i="4"/>
  <c r="H56" i="4"/>
  <c r="G136" i="1"/>
  <c r="H136" i="1"/>
  <c r="I136" i="1"/>
  <c r="J136" i="1"/>
  <c r="K136" i="1"/>
  <c r="L136" i="1"/>
  <c r="M136" i="1"/>
  <c r="N136" i="1"/>
  <c r="N130" i="1"/>
  <c r="M130" i="1" s="1"/>
  <c r="L130" i="1" s="1"/>
  <c r="K130" i="1" s="1"/>
  <c r="J130" i="1" s="1"/>
  <c r="I130" i="1" s="1"/>
  <c r="H130" i="1" s="1"/>
  <c r="G130" i="1" s="1"/>
  <c r="N131" i="1"/>
  <c r="M131" i="1" s="1"/>
  <c r="L131" i="1" s="1"/>
  <c r="K131" i="1" s="1"/>
  <c r="J131" i="1" s="1"/>
  <c r="I131" i="1" s="1"/>
  <c r="H131" i="1" s="1"/>
  <c r="G131" i="1" s="1"/>
  <c r="F131" i="1" s="1"/>
  <c r="G116" i="1"/>
  <c r="H116" i="1"/>
  <c r="J116" i="1"/>
  <c r="K116" i="1"/>
  <c r="L116" i="1"/>
  <c r="G55" i="1"/>
  <c r="H57" i="1"/>
  <c r="I57" i="1"/>
  <c r="I116" i="1" s="1"/>
  <c r="J57" i="1"/>
  <c r="K57" i="1"/>
  <c r="L57" i="1"/>
  <c r="M57" i="1"/>
  <c r="M116" i="1" s="1"/>
  <c r="N57" i="1"/>
  <c r="G57" i="1"/>
  <c r="F57" i="1" s="1"/>
  <c r="F116" i="1" s="1"/>
  <c r="K29" i="1"/>
  <c r="F128" i="4" l="1"/>
  <c r="F126" i="4"/>
  <c r="F124" i="4" s="1"/>
  <c r="K54" i="4"/>
  <c r="K111" i="4" s="1"/>
  <c r="K120" i="4" s="1"/>
  <c r="K113" i="4"/>
  <c r="K122" i="4" s="1"/>
  <c r="N54" i="4"/>
  <c r="N111" i="4" s="1"/>
  <c r="N120" i="4" s="1"/>
  <c r="N113" i="4"/>
  <c r="N122" i="4" s="1"/>
  <c r="F55" i="4"/>
  <c r="H112" i="4"/>
  <c r="H121" i="4" s="1"/>
  <c r="H54" i="4"/>
  <c r="F14" i="4"/>
  <c r="H113" i="4"/>
  <c r="H122" i="4" s="1"/>
  <c r="F56" i="4"/>
  <c r="F113" i="4" s="1"/>
  <c r="F122" i="4" s="1"/>
  <c r="J112" i="4"/>
  <c r="J121" i="4" s="1"/>
  <c r="J54" i="4"/>
  <c r="J111" i="4" s="1"/>
  <c r="J120" i="4" s="1"/>
  <c r="K51" i="1"/>
  <c r="F112" i="4" l="1"/>
  <c r="F121" i="4" s="1"/>
  <c r="F54" i="4"/>
  <c r="F111" i="4" s="1"/>
  <c r="F120" i="4" s="1"/>
  <c r="H111" i="4"/>
  <c r="H120" i="4" s="1"/>
  <c r="I134" i="1"/>
  <c r="K134" i="1"/>
  <c r="L134" i="1"/>
  <c r="M134" i="1"/>
  <c r="N134" i="1"/>
  <c r="G134" i="1"/>
  <c r="I133" i="1"/>
  <c r="I132" i="1" s="1"/>
  <c r="K133" i="1"/>
  <c r="K132" i="1" s="1"/>
  <c r="L133" i="1"/>
  <c r="L132" i="1" s="1"/>
  <c r="M133" i="1"/>
  <c r="M132" i="1" s="1"/>
  <c r="N133" i="1"/>
  <c r="N132" i="1" s="1"/>
  <c r="G133" i="1"/>
  <c r="G132" i="1" s="1"/>
  <c r="I56" i="1"/>
  <c r="K56" i="1"/>
  <c r="L56" i="1"/>
  <c r="M56" i="1"/>
  <c r="G56" i="1"/>
  <c r="G54" i="1" s="1"/>
  <c r="I55" i="1"/>
  <c r="K55" i="1"/>
  <c r="K54" i="1" s="1"/>
  <c r="L55" i="1"/>
  <c r="L54" i="1" s="1"/>
  <c r="M55" i="1"/>
  <c r="N55" i="1"/>
  <c r="M54" i="1" l="1"/>
  <c r="I54" i="1"/>
  <c r="H50" i="1"/>
  <c r="I50" i="1"/>
  <c r="J50" i="1"/>
  <c r="K50" i="1"/>
  <c r="L50" i="1"/>
  <c r="M50" i="1"/>
  <c r="N50" i="1"/>
  <c r="G50" i="1"/>
  <c r="F47" i="1" l="1"/>
  <c r="F48" i="1"/>
  <c r="F49" i="1"/>
  <c r="F50" i="1"/>
  <c r="F51" i="1"/>
  <c r="F52" i="1"/>
  <c r="F53" i="1"/>
  <c r="F136" i="1" s="1"/>
  <c r="F46" i="1"/>
  <c r="K129" i="1" l="1"/>
  <c r="L28" i="1"/>
  <c r="M28" i="1"/>
  <c r="N29" i="1"/>
  <c r="K28" i="1"/>
  <c r="J16" i="1"/>
  <c r="J15" i="1"/>
  <c r="J55" i="1" l="1"/>
  <c r="J133" i="1"/>
  <c r="J132" i="1" s="1"/>
  <c r="J56" i="1"/>
  <c r="J134" i="1"/>
  <c r="N28" i="1"/>
  <c r="J54" i="1" l="1"/>
  <c r="J129" i="1"/>
  <c r="J14" i="1"/>
  <c r="I128" i="1" l="1"/>
  <c r="J128" i="1"/>
  <c r="K128" i="1"/>
  <c r="L128" i="1"/>
  <c r="M128" i="1"/>
  <c r="G128" i="1"/>
  <c r="I129" i="1"/>
  <c r="L129" i="1"/>
  <c r="M129" i="1"/>
  <c r="G129" i="1"/>
  <c r="G127" i="1" l="1"/>
  <c r="N43" i="1" l="1"/>
  <c r="N42" i="1" s="1"/>
  <c r="K42" i="1"/>
  <c r="L42" i="1"/>
  <c r="M42" i="1"/>
  <c r="J42" i="1"/>
  <c r="N41" i="1"/>
  <c r="N56" i="1" s="1"/>
  <c r="N54" i="1" s="1"/>
  <c r="N40" i="1" l="1"/>
  <c r="N129" i="1"/>
  <c r="K40" i="1"/>
  <c r="L40" i="1"/>
  <c r="M40" i="1"/>
  <c r="J40" i="1"/>
  <c r="J28" i="1"/>
  <c r="F43" i="1" l="1"/>
  <c r="F42" i="1" s="1"/>
  <c r="I42" i="1"/>
  <c r="I11" i="1"/>
  <c r="I14" i="1" l="1"/>
  <c r="I127" i="1" l="1"/>
  <c r="K127" i="1"/>
  <c r="L127" i="1"/>
  <c r="M127" i="1"/>
  <c r="G115" i="1"/>
  <c r="H115" i="1"/>
  <c r="I115" i="1"/>
  <c r="J115" i="1"/>
  <c r="K115" i="1"/>
  <c r="L115" i="1"/>
  <c r="M115" i="1"/>
  <c r="N115" i="1"/>
  <c r="F115" i="1"/>
  <c r="G114" i="1"/>
  <c r="G124" i="1" s="1"/>
  <c r="G113" i="1"/>
  <c r="G123" i="1" s="1"/>
  <c r="G112" i="1"/>
  <c r="G122" i="1" s="1"/>
  <c r="K114" i="1"/>
  <c r="K124" i="1" s="1"/>
  <c r="J114" i="1"/>
  <c r="J124" i="1" s="1"/>
  <c r="I113" i="1"/>
  <c r="I123" i="1" s="1"/>
  <c r="I40" i="1"/>
  <c r="N128" i="1"/>
  <c r="N127" i="1" l="1"/>
  <c r="I114" i="1"/>
  <c r="I124" i="1" s="1"/>
  <c r="J127" i="1"/>
  <c r="J11" i="1"/>
  <c r="H16" i="1" l="1"/>
  <c r="H15" i="1"/>
  <c r="H133" i="1" s="1"/>
  <c r="F133" i="1" l="1"/>
  <c r="H134" i="1"/>
  <c r="H132" i="1" s="1"/>
  <c r="H56" i="1"/>
  <c r="H14" i="1"/>
  <c r="F125" i="1"/>
  <c r="H28" i="1"/>
  <c r="F29" i="1"/>
  <c r="F28" i="1" s="1"/>
  <c r="H23" i="1"/>
  <c r="H12" i="1"/>
  <c r="F13" i="1"/>
  <c r="F16" i="1"/>
  <c r="H40" i="1"/>
  <c r="H41" i="1"/>
  <c r="F41" i="1" s="1"/>
  <c r="F135" i="1"/>
  <c r="F130" i="1"/>
  <c r="M114" i="1"/>
  <c r="M124" i="1" s="1"/>
  <c r="N114" i="1"/>
  <c r="N124" i="1" s="1"/>
  <c r="M113" i="1"/>
  <c r="M123" i="1" s="1"/>
  <c r="H128" i="1" l="1"/>
  <c r="H55" i="1"/>
  <c r="H129" i="1"/>
  <c r="N113" i="1"/>
  <c r="N123" i="1" s="1"/>
  <c r="N112" i="1"/>
  <c r="N122" i="1" s="1"/>
  <c r="J113" i="1"/>
  <c r="J123" i="1" s="1"/>
  <c r="L113" i="1"/>
  <c r="L123" i="1" s="1"/>
  <c r="K113" i="1"/>
  <c r="K123" i="1" s="1"/>
  <c r="K112" i="1"/>
  <c r="K122" i="1" s="1"/>
  <c r="F23" i="1"/>
  <c r="F22" i="1" s="1"/>
  <c r="H22" i="1"/>
  <c r="F12" i="1"/>
  <c r="F11" i="1" s="1"/>
  <c r="H11" i="1"/>
  <c r="L114" i="1"/>
  <c r="L124" i="1" s="1"/>
  <c r="M112" i="1"/>
  <c r="M122" i="1" s="1"/>
  <c r="H114" i="1"/>
  <c r="H124" i="1" s="1"/>
  <c r="F40" i="1"/>
  <c r="F134" i="1"/>
  <c r="F132" i="1" s="1"/>
  <c r="F15" i="1"/>
  <c r="F14" i="1" s="1"/>
  <c r="H54" i="1" l="1"/>
  <c r="F54" i="1" s="1"/>
  <c r="F55" i="1"/>
  <c r="J112" i="1"/>
  <c r="J122" i="1" s="1"/>
  <c r="I112" i="1"/>
  <c r="I122" i="1" s="1"/>
  <c r="H127" i="1"/>
  <c r="F128" i="1"/>
  <c r="F56" i="1"/>
  <c r="F114" i="1" s="1"/>
  <c r="F124" i="1" s="1"/>
  <c r="H113" i="1"/>
  <c r="H123" i="1" s="1"/>
  <c r="F113" i="1"/>
  <c r="F123" i="1" s="1"/>
  <c r="L112" i="1"/>
  <c r="L122" i="1" s="1"/>
  <c r="F129" i="1"/>
  <c r="F112" i="1" l="1"/>
  <c r="F122" i="1" s="1"/>
  <c r="H112" i="1"/>
  <c r="H122" i="1" s="1"/>
  <c r="F127" i="1"/>
</calcChain>
</file>

<file path=xl/sharedStrings.xml><?xml version="1.0" encoding="utf-8"?>
<sst xmlns="http://schemas.openxmlformats.org/spreadsheetml/2006/main" count="771" uniqueCount="110">
  <si>
    <t>Главный распорядитель бюджетных средств</t>
  </si>
  <si>
    <t>Исполнители программы</t>
  </si>
  <si>
    <t>Источники финансирования</t>
  </si>
  <si>
    <t>Финансовые затраты на реализацию (рублей)</t>
  </si>
  <si>
    <t>Всего</t>
  </si>
  <si>
    <t>в том числе: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</si>
  <si>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</si>
  <si>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</si>
  <si>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</si>
  <si>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</si>
  <si>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</si>
  <si>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</si>
  <si>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</si>
  <si>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2026 - 2030 годы</t>
  </si>
  <si>
    <t>Подпрограмма 1 "Создание условий для обеспечения качественными коммунальными услугами"</t>
  </si>
  <si>
    <t>1.1.</t>
  </si>
  <si>
    <t>Департамент городского хозяйства Администрации города Ханты-Мансийска</t>
  </si>
  <si>
    <t>МКУ "Служба муниципального заказа в ЖКХ"</t>
  </si>
  <si>
    <t>Бюджет автономного округа</t>
  </si>
  <si>
    <t>Бюджет города</t>
  </si>
  <si>
    <t>Департамент градостроительства и архитектуры Администрации города Ханты-Мансийска</t>
  </si>
  <si>
    <t>МКУ "УКС города Ханты-Мансийска"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</si>
  <si>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</si>
  <si>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</si>
  <si>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</si>
  <si>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</si>
  <si>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</si>
  <si>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</si>
  <si>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</si>
  <si>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</si>
  <si>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</si>
  <si>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Итого по подпрограмме 1:</t>
  </si>
  <si>
    <t>Подпрограмма 2 "Обеспечение потребителей надежными и качественными энергоресурсами"</t>
  </si>
  <si>
    <t>2.1.</t>
  </si>
  <si>
    <t>2.2.</t>
  </si>
  <si>
    <t>Муниципальное казенное учреждение "УКС города Ханты-Мансийска"</t>
  </si>
  <si>
    <t>2.3.</t>
  </si>
  <si>
    <t>2.4.</t>
  </si>
  <si>
    <t>2.5.</t>
  </si>
  <si>
    <t>Акционерное общество "Управление теплоснабжения и инженерных сетей"</t>
  </si>
  <si>
    <t>Внебюджетные источники</t>
  </si>
  <si>
    <t>2.6.</t>
  </si>
  <si>
    <t>Муниципальное предприятие "Ханты-Мансийские городские электрические сети" муниципального образования город Ханты-Мансийск</t>
  </si>
  <si>
    <t>2.7.</t>
  </si>
  <si>
    <t>2.8.</t>
  </si>
  <si>
    <t>Муниципальное дорожно-эксплуатационное предприятие муниципального образования город Ханты-Мансийск</t>
  </si>
  <si>
    <t>2.9.</t>
  </si>
  <si>
    <t>Муниципальное предприятие "Жилищно-коммунальное управление" муниципального образования город Ханты-Мансийск</t>
  </si>
  <si>
    <t>2.10.</t>
  </si>
  <si>
    <t>2.11.</t>
  </si>
  <si>
    <t>Муниципальное водоканализационное предприятие муниципального образования город Ханты-Мансийск</t>
  </si>
  <si>
    <t>2.12.</t>
  </si>
  <si>
    <t>Муниципальное предприятие "Ханты-Мансийскгаз" муниципального образования город Ханты-Мансийск</t>
  </si>
  <si>
    <t>Муниципальное предприятие "Ханты-Мансийскгаз" муниципального образования города Ханты-Мансийск</t>
  </si>
  <si>
    <t>Муниципальное бюджетное учреждение "Горсвет" муниципального образования город Ханты-Мансийск</t>
  </si>
  <si>
    <t>2.13.</t>
  </si>
  <si>
    <t>Итого по подпрограмме 2: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</si>
  <si>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</si>
  <si>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</si>
  <si>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</si>
  <si>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</si>
  <si>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>3.4.</t>
  </si>
  <si>
    <t>Департамент градостроительства и архитектуры</t>
  </si>
  <si>
    <t>3.5.</t>
  </si>
  <si>
    <t>3.6.</t>
  </si>
  <si>
    <t>Итого по подпрограмме 3:</t>
  </si>
  <si>
    <t>Всего по муниципальной программе:</t>
  </si>
  <si>
    <t>Внебюджетные средства</t>
  </si>
  <si>
    <t>инвестиции в объекты муниципальной собственности</t>
  </si>
  <si>
    <t>Прочие расходы:</t>
  </si>
  <si>
    <t>Муниципальное казенное учреждение "Служба муниципального заказа в ЖКХ"</t>
  </si>
  <si>
    <t>номер основного мероприятия</t>
  </si>
  <si>
    <t>Распределение финансовых ресурсов муниципальной программы</t>
  </si>
  <si>
    <t>-</t>
  </si>
  <si>
    <t xml:space="preserve">Основные мероприятия муниципальной программы 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</si>
  <si>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сезону &lt;1, 2, 3, 4, 8, 9, 10, 14 &gt;</t>
  </si>
  <si>
    <t>Проектирование и реконструкция газопровода давлением 12 кг/кв. см в микрорайоне "Восточный" &lt;8&gt;</t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</si>
  <si>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неисправностей, аварий и чрезвычайных ситуаций на объектах жилищно-коммунального хозяйства города Ханты-Мансийска &lt;7&gt;</t>
  </si>
  <si>
    <t>Переключение жилого фонда, подключенного от стального водопровода, проложенного с тепловыми сетями, на полиэтиленовый водопровод &lt; 3, 4, 9 &gt;</t>
  </si>
  <si>
    <t>Переключение муниципального жилого фонда на канализационный коллектор и ликвидация выгребов &lt; 3, 4, 10 &gt;</t>
  </si>
  <si>
    <t xml:space="preserve">Реновация железобетонных канализационных коллекторов 
&lt; 3, 4, 10&gt;
</t>
  </si>
  <si>
    <t>Проектирование и строительство (ремонт) инженерных сетей &lt;1, 2, 3, 4, 8, 9, 10, 14&gt;</t>
  </si>
  <si>
    <t xml:space="preserve">Актуализация схемы теплоснабжения, обосновывающих материалов схемы теплоснабжения и комплекса моделирования аварийных, внештатных ситуаций на системе теплоснабжения города Ханты-Мансийска 
&lt;1, 2, 6, 8 &gt;
</t>
  </si>
  <si>
    <t xml:space="preserve">Корректировка (актуализация) программы "Комплексное развитие систем коммунальной инфраструктуры города Ханты-Мансийска" 
&lt;1, 2, 6, 8, 9, 10, 14&gt;
</t>
  </si>
  <si>
    <t>Увеличение мощности ливневой канализационно-насосной станции по ул. Энгельса путем монтажа высокопроизводительного насосного оборудования &lt;12&gt;</t>
  </si>
  <si>
    <t>Строительство и реконструкция, высоковольтных, кабельных линий и трансформаторных подстанций &lt;14&gt;</t>
  </si>
  <si>
    <t>Газораспределительные сети и сооружения (проектирование и строительство) &lt;8&gt;</t>
  </si>
  <si>
    <t>Установка приборов коммерческого учета на котельных установках &lt;5&gt;</t>
  </si>
  <si>
    <t>Проектирование перевода нагрузок с подстанции "Авангард" на подстанцию "АБЗ" &lt;14&gt;</t>
  </si>
  <si>
    <t xml:space="preserve">Тепловые сети (ремонт, проектирование и реконструкция) 
&lt;1, 2, 3, 4&gt;
</t>
  </si>
  <si>
    <t xml:space="preserve">Монтаж защитных проводов РАS 1 x 95 на линиях 10 кВ
 &lt;14, 15.1, 16.1, 16.2, 17.4, 17.5&gt;
</t>
  </si>
  <si>
    <t xml:space="preserve">Установка частотных приводов на электродвигатели насосов 
&lt; 8, 18.3, 18.4, 18.6&gt;
</t>
  </si>
  <si>
    <t xml:space="preserve">Установка системы спутникового контроля транспорта и учета топлива 
&lt; 19.5&gt;
</t>
  </si>
  <si>
    <t xml:space="preserve">Утепление сетей горячего и холодного водоснабжения изоляционным материалом 
&lt; 18.4, 18.5&gt;
</t>
  </si>
  <si>
    <t>Повышение энергоэффективности систем освещения (замена ламп накаливания на энергосберегающие) &lt; 18.8&gt;</t>
  </si>
  <si>
    <t xml:space="preserve">Расширение использования - в качестве источников энергии вторичных энергетических ресурсов и (или) возобновляемых источников энергии 
&lt; 15.6&gt;
</t>
  </si>
  <si>
    <t xml:space="preserve">Замещение бензина и дизельного топлива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 
&lt; 19.5&gt;
</t>
  </si>
  <si>
    <t xml:space="preserve">Обучение в области энергосбережения и повышение энергетической эффективности муниципальных и бюджетных учреждений 
&lt;16.1 - 16.8&gt;
</t>
  </si>
  <si>
    <t xml:space="preserve">Реконструкция водозабора "Северный". Увеличение производительности водозаборных и водоочистных сооружений до 25 тыс. куб. м/сут. 
&lt;11&gt;
</t>
  </si>
  <si>
    <t>Проектирование и увеличение производительности городских водоочистных сооружений до 30 тыс. куб. м/сут. &lt;18.7&gt;</t>
  </si>
  <si>
    <t>Проектирование и бурение высокодебитных скважин на водозаборе "Северный" &lt;11&gt;</t>
  </si>
  <si>
    <t>Проектирование и строительство городских уличных водопроводов &lt;9&gt;</t>
  </si>
  <si>
    <t>Обеспечение охранной зоны водозаборных сооружений, монтаж системы видеонаблюдения, сигнализации и освещения периметра водозабора &lt;11&gt;</t>
  </si>
  <si>
    <t xml:space="preserve">Городская канализация (коллектор) по ул. Новой 
&lt;10&gt;
</t>
  </si>
  <si>
    <t>Общество с ограниченной ответственностью "Ханты-Мансийские городские электрические сети" муниципального образования город Ханты-Мансийск</t>
  </si>
  <si>
    <t>Общество с ограниченной ответственностью"Ханты-Мансийские городские электрические сети" муниципального образования город Ханты-Мансийск</t>
  </si>
  <si>
    <t xml:space="preserve">             Приложение
</t>
  </si>
  <si>
    <t>1.11.</t>
  </si>
  <si>
    <t>Федеральный бюджет</t>
  </si>
  <si>
    <t>Обеспечение мероприятий по модернизации систем коммунальной инфраструктуры                     &lt;1, 2, 3, 4, 8, 9, 10, 14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</si>
</sst>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Font="1" applyBorder="1" applyAlignment="1">
      <alignment vertical="center" wrapText="1"/>
    </xf>
    <xf numFmtId="164" fontId="4" fillId="0" borderId="7" xfId="1" applyFont="1" applyFill="1" applyBorder="1" applyAlignment="1">
      <alignment vertical="center" wrapText="1"/>
    </xf>
    <xf numFmtId="164" fontId="3" fillId="0" borderId="7" xfId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7" xfId="1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/>
    <xf numFmtId="0" fontId="3" fillId="0" borderId="7" xfId="0" applyFont="1" applyFill="1" applyBorder="1" applyAlignment="1">
      <alignment vertical="center" wrapText="1"/>
    </xf>
    <xf numFmtId="164" fontId="7" fillId="0" borderId="7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6" xfId="1" applyFont="1" applyBorder="1" applyAlignment="1">
      <alignment vertical="center" wrapText="1"/>
    </xf>
    <xf numFmtId="164" fontId="3" fillId="0" borderId="16" xfId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view="pageBreakPreview" topLeftCell="A49" zoomScaleNormal="80" zoomScaleSheetLayoutView="100" workbookViewId="0">
      <selection activeCell="J134" sqref="J134"/>
    </sheetView>
  </sheetViews>
  <sheetFormatPr defaultRowHeight="15" x14ac:dyDescent="0.25"/>
  <cols>
    <col min="1" max="1" width="7.140625" style="9" customWidth="1"/>
    <col min="2" max="2" width="37" customWidth="1"/>
    <col min="3" max="3" width="27.85546875" customWidth="1"/>
    <col min="4" max="4" width="30.42578125" customWidth="1"/>
    <col min="5" max="5" width="12.42578125" customWidth="1"/>
    <col min="6" max="6" width="16.7109375" customWidth="1"/>
    <col min="7" max="7" width="17.140625" customWidth="1"/>
    <col min="8" max="8" width="16" style="1" customWidth="1"/>
    <col min="9" max="9" width="17" customWidth="1"/>
    <col min="10" max="10" width="15.28515625" customWidth="1"/>
    <col min="11" max="11" width="15.140625" bestFit="1" customWidth="1"/>
    <col min="12" max="12" width="15.7109375" bestFit="1" customWidth="1"/>
    <col min="13" max="13" width="15.140625" bestFit="1" customWidth="1"/>
    <col min="14" max="14" width="15.7109375" bestFit="1" customWidth="1"/>
  </cols>
  <sheetData>
    <row r="1" spans="1:14" x14ac:dyDescent="0.25">
      <c r="L1" s="36" t="s">
        <v>106</v>
      </c>
      <c r="M1" s="36"/>
      <c r="N1" s="36"/>
    </row>
    <row r="2" spans="1:14" x14ac:dyDescent="0.25">
      <c r="L2" s="36"/>
      <c r="M2" s="36"/>
      <c r="N2" s="36"/>
    </row>
    <row r="3" spans="1:14" x14ac:dyDescent="0.25">
      <c r="L3" s="36"/>
      <c r="M3" s="36"/>
      <c r="N3" s="36"/>
    </row>
    <row r="4" spans="1:14" ht="64.5" customHeight="1" x14ac:dyDescent="0.25">
      <c r="L4" s="37"/>
      <c r="M4" s="37"/>
      <c r="N4" s="37"/>
    </row>
    <row r="5" spans="1:14" ht="35.25" customHeight="1" x14ac:dyDescent="0.25">
      <c r="A5" s="80" t="s">
        <v>72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.75" thickBot="1" x14ac:dyDescent="0.3">
      <c r="A6" s="65" t="s">
        <v>71</v>
      </c>
      <c r="B6" s="65" t="s">
        <v>74</v>
      </c>
      <c r="C6" s="65" t="s">
        <v>0</v>
      </c>
      <c r="D6" s="65" t="s">
        <v>1</v>
      </c>
      <c r="E6" s="65" t="s">
        <v>2</v>
      </c>
      <c r="F6" s="33" t="s">
        <v>3</v>
      </c>
      <c r="G6" s="34"/>
      <c r="H6" s="34"/>
      <c r="I6" s="34"/>
      <c r="J6" s="34"/>
      <c r="K6" s="34"/>
      <c r="L6" s="34"/>
      <c r="M6" s="34"/>
      <c r="N6" s="35"/>
    </row>
    <row r="7" spans="1:14" ht="15.75" thickBot="1" x14ac:dyDescent="0.3">
      <c r="A7" s="65"/>
      <c r="B7" s="65"/>
      <c r="C7" s="65"/>
      <c r="D7" s="65"/>
      <c r="E7" s="65"/>
      <c r="F7" s="50" t="s">
        <v>4</v>
      </c>
      <c r="G7" s="67" t="s">
        <v>5</v>
      </c>
      <c r="H7" s="68"/>
      <c r="I7" s="68"/>
      <c r="J7" s="68"/>
      <c r="K7" s="68"/>
      <c r="L7" s="68"/>
      <c r="M7" s="68"/>
      <c r="N7" s="69"/>
    </row>
    <row r="8" spans="1:14" ht="36" customHeight="1" thickBot="1" x14ac:dyDescent="0.3">
      <c r="A8" s="51"/>
      <c r="B8" s="51"/>
      <c r="C8" s="51"/>
      <c r="D8" s="51"/>
      <c r="E8" s="51"/>
      <c r="F8" s="51"/>
      <c r="G8" s="2" t="s">
        <v>6</v>
      </c>
      <c r="H8" s="3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ht="15.75" thickBot="1" x14ac:dyDescent="0.3">
      <c r="A9" s="8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3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15.75" thickBot="1" x14ac:dyDescent="0.3">
      <c r="A10" s="67" t="s">
        <v>14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s="14" customFormat="1" ht="15.75" thickBot="1" x14ac:dyDescent="0.3">
      <c r="A11" s="50" t="s">
        <v>15</v>
      </c>
      <c r="B11" s="52" t="s">
        <v>75</v>
      </c>
      <c r="C11" s="52" t="s">
        <v>16</v>
      </c>
      <c r="D11" s="77" t="s">
        <v>17</v>
      </c>
      <c r="E11" s="15" t="s">
        <v>4</v>
      </c>
      <c r="F11" s="7">
        <f>SUM(F12:F13)</f>
        <v>18511693.43</v>
      </c>
      <c r="G11" s="7">
        <v>8918179.1300000008</v>
      </c>
      <c r="H11" s="6">
        <f t="shared" ref="H11:J11" si="0">SUM(H12:H13)</f>
        <v>9593514.3000000007</v>
      </c>
      <c r="I11" s="12">
        <f>SUM(I12:I13)</f>
        <v>0</v>
      </c>
      <c r="J11" s="7">
        <f t="shared" si="0"/>
        <v>0</v>
      </c>
      <c r="K11" s="7" t="s">
        <v>73</v>
      </c>
      <c r="L11" s="7" t="s">
        <v>73</v>
      </c>
      <c r="M11" s="7" t="s">
        <v>73</v>
      </c>
      <c r="N11" s="7" t="s">
        <v>73</v>
      </c>
    </row>
    <row r="12" spans="1:14" s="14" customFormat="1" ht="39" thickBot="1" x14ac:dyDescent="0.3">
      <c r="A12" s="65"/>
      <c r="B12" s="66"/>
      <c r="C12" s="66"/>
      <c r="D12" s="78"/>
      <c r="E12" s="15" t="s">
        <v>18</v>
      </c>
      <c r="F12" s="7">
        <f>SUM(G12:N12)</f>
        <v>14675503.289999999</v>
      </c>
      <c r="G12" s="7">
        <v>7051988.4900000002</v>
      </c>
      <c r="H12" s="6">
        <f>7789500-165985.2</f>
        <v>7623514.7999999998</v>
      </c>
      <c r="I12" s="11" t="s">
        <v>73</v>
      </c>
      <c r="J12" s="7" t="s">
        <v>73</v>
      </c>
      <c r="K12" s="7" t="s">
        <v>73</v>
      </c>
      <c r="L12" s="7" t="s">
        <v>73</v>
      </c>
      <c r="M12" s="7" t="s">
        <v>73</v>
      </c>
      <c r="N12" s="7" t="s">
        <v>73</v>
      </c>
    </row>
    <row r="13" spans="1:14" s="14" customFormat="1" ht="26.25" thickBot="1" x14ac:dyDescent="0.3">
      <c r="A13" s="65"/>
      <c r="B13" s="66"/>
      <c r="C13" s="66"/>
      <c r="D13" s="79"/>
      <c r="E13" s="15" t="s">
        <v>19</v>
      </c>
      <c r="F13" s="7">
        <f>SUM(G13:N13)</f>
        <v>3836190.1399999997</v>
      </c>
      <c r="G13" s="7">
        <v>1866190.64</v>
      </c>
      <c r="H13" s="6">
        <v>1969999.5</v>
      </c>
      <c r="I13" s="11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</row>
    <row r="14" spans="1:14" ht="15.75" thickBot="1" x14ac:dyDescent="0.3">
      <c r="A14" s="65"/>
      <c r="B14" s="66"/>
      <c r="C14" s="66"/>
      <c r="D14" s="52" t="s">
        <v>16</v>
      </c>
      <c r="E14" s="4" t="s">
        <v>4</v>
      </c>
      <c r="F14" s="5">
        <f>SUM(F15:F16)</f>
        <v>251039594.49000001</v>
      </c>
      <c r="G14" s="5">
        <v>89693389.390000001</v>
      </c>
      <c r="H14" s="6">
        <f>SUM(H15:H16)</f>
        <v>56554731.5</v>
      </c>
      <c r="I14" s="11">
        <f>SUM(I15:I16)</f>
        <v>93787750</v>
      </c>
      <c r="J14" s="11">
        <f>SUM(J15:J16)</f>
        <v>11003723.6</v>
      </c>
      <c r="K14" s="7" t="s">
        <v>73</v>
      </c>
      <c r="L14" s="7" t="s">
        <v>73</v>
      </c>
      <c r="M14" s="7" t="s">
        <v>73</v>
      </c>
      <c r="N14" s="7" t="s">
        <v>73</v>
      </c>
    </row>
    <row r="15" spans="1:14" ht="39" thickBot="1" x14ac:dyDescent="0.3">
      <c r="A15" s="65"/>
      <c r="B15" s="66"/>
      <c r="C15" s="66"/>
      <c r="D15" s="66"/>
      <c r="E15" s="4" t="s">
        <v>18</v>
      </c>
      <c r="F15" s="5">
        <f t="shared" ref="F15:F16" si="1">SUM(G15:N15)</f>
        <v>199511996.71000001</v>
      </c>
      <c r="G15" s="5">
        <v>71754711.510000005</v>
      </c>
      <c r="H15" s="6">
        <f>14772400+165985.2+30305400</f>
        <v>45243785.200000003</v>
      </c>
      <c r="I15" s="11">
        <v>75030200</v>
      </c>
      <c r="J15" s="16">
        <f>1761300+5722000</f>
        <v>7483300</v>
      </c>
      <c r="K15" s="7" t="s">
        <v>73</v>
      </c>
      <c r="L15" s="7" t="s">
        <v>73</v>
      </c>
      <c r="M15" s="7" t="s">
        <v>73</v>
      </c>
      <c r="N15" s="7" t="s">
        <v>73</v>
      </c>
    </row>
    <row r="16" spans="1:14" ht="26.25" thickBot="1" x14ac:dyDescent="0.3">
      <c r="A16" s="65"/>
      <c r="B16" s="66"/>
      <c r="C16" s="53"/>
      <c r="D16" s="53"/>
      <c r="E16" s="4" t="s">
        <v>19</v>
      </c>
      <c r="F16" s="5">
        <f t="shared" si="1"/>
        <v>51527597.780000001</v>
      </c>
      <c r="G16" s="5">
        <v>17938677.879999999</v>
      </c>
      <c r="H16" s="6">
        <f>1587714.12+1805472.4+299913.48+41496.3+7576350</f>
        <v>11310946.300000001</v>
      </c>
      <c r="I16" s="11">
        <v>18757550</v>
      </c>
      <c r="J16" s="16">
        <f>440325+1649598.6+1430500</f>
        <v>3520423.6</v>
      </c>
      <c r="K16" s="7" t="s">
        <v>73</v>
      </c>
      <c r="L16" s="7" t="s">
        <v>73</v>
      </c>
      <c r="M16" s="7" t="s">
        <v>73</v>
      </c>
      <c r="N16" s="7" t="s">
        <v>73</v>
      </c>
    </row>
    <row r="17" spans="1:14" ht="15.75" thickBot="1" x14ac:dyDescent="0.3">
      <c r="A17" s="65"/>
      <c r="B17" s="66"/>
      <c r="C17" s="52" t="s">
        <v>20</v>
      </c>
      <c r="D17" s="52" t="s">
        <v>21</v>
      </c>
      <c r="E17" s="4" t="s">
        <v>4</v>
      </c>
      <c r="F17" s="5">
        <v>0</v>
      </c>
      <c r="G17" s="5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39" thickBot="1" x14ac:dyDescent="0.3">
      <c r="A18" s="65"/>
      <c r="B18" s="66"/>
      <c r="C18" s="66"/>
      <c r="D18" s="66"/>
      <c r="E18" s="4" t="s">
        <v>18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ht="26.25" thickBot="1" x14ac:dyDescent="0.3">
      <c r="A19" s="51"/>
      <c r="B19" s="53"/>
      <c r="C19" s="53"/>
      <c r="D19" s="53"/>
      <c r="E19" s="4" t="s">
        <v>19</v>
      </c>
      <c r="F19" s="5">
        <v>0</v>
      </c>
      <c r="G19" s="5">
        <v>0</v>
      </c>
      <c r="H19" s="6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24.75" customHeight="1" thickBot="1" x14ac:dyDescent="0.3">
      <c r="A20" s="50" t="s">
        <v>22</v>
      </c>
      <c r="B20" s="52" t="s">
        <v>76</v>
      </c>
      <c r="C20" s="52" t="s">
        <v>20</v>
      </c>
      <c r="D20" s="52" t="s">
        <v>21</v>
      </c>
      <c r="E20" s="4" t="s">
        <v>4</v>
      </c>
      <c r="F20" s="5">
        <v>0</v>
      </c>
      <c r="G20" s="5">
        <v>0</v>
      </c>
      <c r="H20" s="6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ht="26.25" thickBot="1" x14ac:dyDescent="0.3">
      <c r="A21" s="51"/>
      <c r="B21" s="53"/>
      <c r="C21" s="53"/>
      <c r="D21" s="53"/>
      <c r="E21" s="4" t="s">
        <v>19</v>
      </c>
      <c r="F21" s="5">
        <v>0</v>
      </c>
      <c r="G21" s="5">
        <v>0</v>
      </c>
      <c r="H21" s="6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ht="75.75" customHeight="1" thickBot="1" x14ac:dyDescent="0.3">
      <c r="A22" s="50" t="s">
        <v>23</v>
      </c>
      <c r="B22" s="52" t="s">
        <v>77</v>
      </c>
      <c r="C22" s="52" t="s">
        <v>16</v>
      </c>
      <c r="D22" s="52" t="s">
        <v>17</v>
      </c>
      <c r="E22" s="4" t="s">
        <v>4</v>
      </c>
      <c r="F22" s="5">
        <f>F23</f>
        <v>4197951.5199999996</v>
      </c>
      <c r="G22" s="5">
        <v>1838377.52</v>
      </c>
      <c r="H22" s="6">
        <f>H23</f>
        <v>2359574</v>
      </c>
      <c r="I22" s="11" t="s">
        <v>73</v>
      </c>
      <c r="J22" s="11" t="s">
        <v>73</v>
      </c>
      <c r="K22" s="11" t="s">
        <v>73</v>
      </c>
      <c r="L22" s="11" t="s">
        <v>73</v>
      </c>
      <c r="M22" s="11" t="s">
        <v>73</v>
      </c>
      <c r="N22" s="11" t="s">
        <v>73</v>
      </c>
    </row>
    <row r="23" spans="1:14" ht="43.5" customHeight="1" thickBot="1" x14ac:dyDescent="0.3">
      <c r="A23" s="51"/>
      <c r="B23" s="53"/>
      <c r="C23" s="53"/>
      <c r="D23" s="53"/>
      <c r="E23" s="4" t="s">
        <v>19</v>
      </c>
      <c r="F23" s="5">
        <f>SUM(G23:N23)</f>
        <v>4197951.5199999996</v>
      </c>
      <c r="G23" s="5">
        <v>1838377.52</v>
      </c>
      <c r="H23" s="6">
        <f>1925000-773561.44+2046045.5-837910.06</f>
        <v>2359574</v>
      </c>
      <c r="I23" s="11" t="s">
        <v>73</v>
      </c>
      <c r="J23" s="11" t="s">
        <v>73</v>
      </c>
      <c r="K23" s="11" t="s">
        <v>73</v>
      </c>
      <c r="L23" s="11" t="s">
        <v>73</v>
      </c>
      <c r="M23" s="11" t="s">
        <v>73</v>
      </c>
      <c r="N23" s="11" t="s">
        <v>73</v>
      </c>
    </row>
    <row r="24" spans="1:14" ht="15.75" thickBot="1" x14ac:dyDescent="0.3">
      <c r="A24" s="50" t="s">
        <v>24</v>
      </c>
      <c r="B24" s="52" t="s">
        <v>78</v>
      </c>
      <c r="C24" s="52" t="s">
        <v>16</v>
      </c>
      <c r="D24" s="52" t="s">
        <v>17</v>
      </c>
      <c r="E24" s="4" t="s">
        <v>4</v>
      </c>
      <c r="F24" s="5">
        <v>0</v>
      </c>
      <c r="G24" s="5">
        <v>0</v>
      </c>
      <c r="H24" s="6">
        <v>0</v>
      </c>
      <c r="I24" s="5">
        <v>0</v>
      </c>
      <c r="J24" s="7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26.25" thickBot="1" x14ac:dyDescent="0.3">
      <c r="A25" s="65"/>
      <c r="B25" s="66"/>
      <c r="C25" s="53"/>
      <c r="D25" s="53"/>
      <c r="E25" s="4" t="s">
        <v>19</v>
      </c>
      <c r="F25" s="5">
        <v>0</v>
      </c>
      <c r="G25" s="5">
        <v>0</v>
      </c>
      <c r="H25" s="6">
        <v>0</v>
      </c>
      <c r="I25" s="5">
        <v>0</v>
      </c>
      <c r="J25" s="7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24.75" customHeight="1" thickBot="1" x14ac:dyDescent="0.3">
      <c r="A26" s="65"/>
      <c r="B26" s="66"/>
      <c r="C26" s="52" t="s">
        <v>20</v>
      </c>
      <c r="D26" s="52" t="s">
        <v>21</v>
      </c>
      <c r="E26" s="4" t="s">
        <v>4</v>
      </c>
      <c r="F26" s="5">
        <v>0</v>
      </c>
      <c r="G26" s="5">
        <v>0</v>
      </c>
      <c r="H26" s="6">
        <v>0</v>
      </c>
      <c r="I26" s="5">
        <v>0</v>
      </c>
      <c r="J26" s="7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26.25" thickBot="1" x14ac:dyDescent="0.3">
      <c r="A27" s="51"/>
      <c r="B27" s="53"/>
      <c r="C27" s="53"/>
      <c r="D27" s="53"/>
      <c r="E27" s="4" t="s">
        <v>19</v>
      </c>
      <c r="F27" s="5">
        <v>0</v>
      </c>
      <c r="G27" s="5">
        <v>0</v>
      </c>
      <c r="H27" s="6">
        <v>0</v>
      </c>
      <c r="I27" s="5">
        <v>0</v>
      </c>
      <c r="J27" s="7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.75" thickBot="1" x14ac:dyDescent="0.3">
      <c r="A28" s="50" t="s">
        <v>25</v>
      </c>
      <c r="B28" s="52" t="s">
        <v>79</v>
      </c>
      <c r="C28" s="52" t="s">
        <v>16</v>
      </c>
      <c r="D28" s="52" t="s">
        <v>17</v>
      </c>
      <c r="E28" s="4" t="s">
        <v>4</v>
      </c>
      <c r="F28" s="5">
        <f>SUM(F29:F30)</f>
        <v>28077045.259999998</v>
      </c>
      <c r="G28" s="5">
        <v>2089013.38</v>
      </c>
      <c r="H28" s="6">
        <f>SUM(H29:H30)</f>
        <v>3999309.88</v>
      </c>
      <c r="I28" s="10" t="s">
        <v>73</v>
      </c>
      <c r="J28" s="11">
        <f>SUM(J29)</f>
        <v>0</v>
      </c>
      <c r="K28" s="10">
        <f>K29</f>
        <v>0</v>
      </c>
      <c r="L28" s="10">
        <f t="shared" ref="L28:M28" si="2">L29</f>
        <v>3141246</v>
      </c>
      <c r="M28" s="10">
        <f t="shared" si="2"/>
        <v>3141246</v>
      </c>
      <c r="N28" s="10">
        <f>N29</f>
        <v>15706230</v>
      </c>
    </row>
    <row r="29" spans="1:14" ht="26.25" thickBot="1" x14ac:dyDescent="0.3">
      <c r="A29" s="65"/>
      <c r="B29" s="66"/>
      <c r="C29" s="66"/>
      <c r="D29" s="66"/>
      <c r="E29" s="4" t="s">
        <v>19</v>
      </c>
      <c r="F29" s="5">
        <f>SUM(G29:N29)</f>
        <v>28077045.259999998</v>
      </c>
      <c r="G29" s="5">
        <v>2089013.38</v>
      </c>
      <c r="H29" s="6">
        <v>3999309.88</v>
      </c>
      <c r="I29" s="10" t="s">
        <v>73</v>
      </c>
      <c r="J29" s="11" t="s">
        <v>73</v>
      </c>
      <c r="K29" s="10">
        <f>K30</f>
        <v>0</v>
      </c>
      <c r="L29" s="10">
        <v>3141246</v>
      </c>
      <c r="M29" s="10">
        <v>3141246</v>
      </c>
      <c r="N29" s="11">
        <f>M29*5</f>
        <v>15706230</v>
      </c>
    </row>
    <row r="30" spans="1:14" ht="39" thickBot="1" x14ac:dyDescent="0.3">
      <c r="A30" s="65"/>
      <c r="B30" s="66"/>
      <c r="C30" s="53"/>
      <c r="D30" s="53"/>
      <c r="E30" s="4" t="s">
        <v>18</v>
      </c>
      <c r="F30" s="5">
        <v>0</v>
      </c>
      <c r="G30" s="5">
        <v>0</v>
      </c>
      <c r="H30" s="6">
        <v>0</v>
      </c>
      <c r="I30" s="5">
        <v>0</v>
      </c>
      <c r="J30" s="7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5.75" thickBot="1" x14ac:dyDescent="0.3">
      <c r="A31" s="65"/>
      <c r="B31" s="66"/>
      <c r="C31" s="52" t="s">
        <v>20</v>
      </c>
      <c r="D31" s="52" t="s">
        <v>21</v>
      </c>
      <c r="E31" s="4" t="s">
        <v>4</v>
      </c>
      <c r="F31" s="5">
        <v>0</v>
      </c>
      <c r="G31" s="5">
        <v>0</v>
      </c>
      <c r="H31" s="6">
        <v>0</v>
      </c>
      <c r="I31" s="5">
        <v>0</v>
      </c>
      <c r="J31" s="7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26.25" thickBot="1" x14ac:dyDescent="0.3">
      <c r="A32" s="65"/>
      <c r="B32" s="66"/>
      <c r="C32" s="66"/>
      <c r="D32" s="66"/>
      <c r="E32" s="4" t="s">
        <v>19</v>
      </c>
      <c r="F32" s="5">
        <v>0</v>
      </c>
      <c r="G32" s="5">
        <v>0</v>
      </c>
      <c r="H32" s="6">
        <v>0</v>
      </c>
      <c r="I32" s="5">
        <v>0</v>
      </c>
      <c r="J32" s="7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39" thickBot="1" x14ac:dyDescent="0.3">
      <c r="A33" s="51"/>
      <c r="B33" s="53"/>
      <c r="C33" s="53"/>
      <c r="D33" s="53"/>
      <c r="E33" s="4" t="s">
        <v>18</v>
      </c>
      <c r="F33" s="5">
        <v>0</v>
      </c>
      <c r="G33" s="5">
        <v>0</v>
      </c>
      <c r="H33" s="6">
        <v>0</v>
      </c>
      <c r="I33" s="5">
        <v>0</v>
      </c>
      <c r="J33" s="7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5.75" thickBot="1" x14ac:dyDescent="0.3">
      <c r="A34" s="50" t="s">
        <v>26</v>
      </c>
      <c r="B34" s="52" t="s">
        <v>80</v>
      </c>
      <c r="C34" s="52" t="s">
        <v>16</v>
      </c>
      <c r="D34" s="52" t="s">
        <v>17</v>
      </c>
      <c r="E34" s="4" t="s">
        <v>4</v>
      </c>
      <c r="F34" s="5">
        <v>0</v>
      </c>
      <c r="G34" s="5">
        <v>0</v>
      </c>
      <c r="H34" s="6">
        <v>0</v>
      </c>
      <c r="I34" s="5">
        <v>0</v>
      </c>
      <c r="J34" s="7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38.25" customHeight="1" thickBot="1" x14ac:dyDescent="0.3">
      <c r="A35" s="51"/>
      <c r="B35" s="53"/>
      <c r="C35" s="53"/>
      <c r="D35" s="53"/>
      <c r="E35" s="4" t="s">
        <v>19</v>
      </c>
      <c r="F35" s="5">
        <v>0</v>
      </c>
      <c r="G35" s="5">
        <v>0</v>
      </c>
      <c r="H35" s="6">
        <v>0</v>
      </c>
      <c r="I35" s="5">
        <v>0</v>
      </c>
      <c r="J35" s="7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5.75" thickBot="1" x14ac:dyDescent="0.3">
      <c r="A36" s="50" t="s">
        <v>27</v>
      </c>
      <c r="B36" s="52" t="s">
        <v>81</v>
      </c>
      <c r="C36" s="52" t="s">
        <v>16</v>
      </c>
      <c r="D36" s="52" t="s">
        <v>17</v>
      </c>
      <c r="E36" s="4" t="s">
        <v>4</v>
      </c>
      <c r="F36" s="5">
        <v>0</v>
      </c>
      <c r="G36" s="5">
        <v>0</v>
      </c>
      <c r="H36" s="6">
        <v>0</v>
      </c>
      <c r="I36" s="5">
        <v>0</v>
      </c>
      <c r="J36" s="7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26.25" thickBot="1" x14ac:dyDescent="0.3">
      <c r="A37" s="65"/>
      <c r="B37" s="66"/>
      <c r="C37" s="53"/>
      <c r="D37" s="53"/>
      <c r="E37" s="4" t="s">
        <v>19</v>
      </c>
      <c r="F37" s="5">
        <v>0</v>
      </c>
      <c r="G37" s="5">
        <v>0</v>
      </c>
      <c r="H37" s="6">
        <v>0</v>
      </c>
      <c r="I37" s="5">
        <v>0</v>
      </c>
      <c r="J37" s="7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24.75" customHeight="1" thickBot="1" x14ac:dyDescent="0.3">
      <c r="A38" s="65"/>
      <c r="B38" s="66"/>
      <c r="C38" s="52" t="s">
        <v>20</v>
      </c>
      <c r="D38" s="52" t="s">
        <v>21</v>
      </c>
      <c r="E38" s="4" t="s">
        <v>4</v>
      </c>
      <c r="F38" s="5">
        <v>0</v>
      </c>
      <c r="G38" s="5">
        <v>0</v>
      </c>
      <c r="H38" s="6">
        <v>0</v>
      </c>
      <c r="I38" s="5">
        <v>0</v>
      </c>
      <c r="J38" s="7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26.25" thickBot="1" x14ac:dyDescent="0.3">
      <c r="A39" s="51"/>
      <c r="B39" s="53"/>
      <c r="C39" s="53"/>
      <c r="D39" s="53"/>
      <c r="E39" s="4" t="s">
        <v>19</v>
      </c>
      <c r="F39" s="5">
        <v>0</v>
      </c>
      <c r="G39" s="5">
        <v>0</v>
      </c>
      <c r="H39" s="6">
        <v>0</v>
      </c>
      <c r="I39" s="5">
        <v>0</v>
      </c>
      <c r="J39" s="7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50.25" customHeight="1" thickBot="1" x14ac:dyDescent="0.3">
      <c r="A40" s="50" t="s">
        <v>28</v>
      </c>
      <c r="B40" s="52" t="s">
        <v>82</v>
      </c>
      <c r="C40" s="52" t="s">
        <v>16</v>
      </c>
      <c r="D40" s="52" t="s">
        <v>17</v>
      </c>
      <c r="E40" s="4" t="s">
        <v>4</v>
      </c>
      <c r="F40" s="5">
        <f>F41</f>
        <v>13968000</v>
      </c>
      <c r="G40" s="5">
        <v>1399000</v>
      </c>
      <c r="H40" s="6">
        <f>1400000-1400000</f>
        <v>0</v>
      </c>
      <c r="I40" s="5">
        <f>I41</f>
        <v>669000</v>
      </c>
      <c r="J40" s="11">
        <f>SUM(J41)</f>
        <v>700000</v>
      </c>
      <c r="K40" s="10">
        <f t="shared" ref="K40:M40" si="3">SUM(K41)</f>
        <v>1400000</v>
      </c>
      <c r="L40" s="10">
        <f t="shared" si="3"/>
        <v>1400000</v>
      </c>
      <c r="M40" s="10">
        <f t="shared" si="3"/>
        <v>1400000</v>
      </c>
      <c r="N40" s="10">
        <f>N41</f>
        <v>7000000</v>
      </c>
    </row>
    <row r="41" spans="1:14" ht="44.25" customHeight="1" thickBot="1" x14ac:dyDescent="0.3">
      <c r="A41" s="51"/>
      <c r="B41" s="53"/>
      <c r="C41" s="53"/>
      <c r="D41" s="53"/>
      <c r="E41" s="4" t="s">
        <v>19</v>
      </c>
      <c r="F41" s="5">
        <f>SUM(G41:N41)</f>
        <v>13968000</v>
      </c>
      <c r="G41" s="5">
        <v>1399000</v>
      </c>
      <c r="H41" s="6">
        <f>1400000-1400000</f>
        <v>0</v>
      </c>
      <c r="I41" s="5">
        <v>669000</v>
      </c>
      <c r="J41" s="11">
        <v>700000</v>
      </c>
      <c r="K41" s="10">
        <v>1400000</v>
      </c>
      <c r="L41" s="10">
        <v>1400000</v>
      </c>
      <c r="M41" s="10">
        <v>1400000</v>
      </c>
      <c r="N41" s="5">
        <f>M41*5</f>
        <v>7000000</v>
      </c>
    </row>
    <row r="42" spans="1:14" ht="37.5" customHeight="1" thickBot="1" x14ac:dyDescent="0.3">
      <c r="A42" s="50" t="s">
        <v>29</v>
      </c>
      <c r="B42" s="52" t="s">
        <v>83</v>
      </c>
      <c r="C42" s="52" t="s">
        <v>16</v>
      </c>
      <c r="D42" s="52" t="s">
        <v>17</v>
      </c>
      <c r="E42" s="4" t="s">
        <v>4</v>
      </c>
      <c r="F42" s="5">
        <f>SUM(F43)</f>
        <v>13188438.68</v>
      </c>
      <c r="G42" s="5">
        <v>1258438.68</v>
      </c>
      <c r="H42" s="6">
        <v>0</v>
      </c>
      <c r="I42" s="5">
        <f>SUM(I43)</f>
        <v>1140000</v>
      </c>
      <c r="J42" s="7">
        <f>J43</f>
        <v>790000</v>
      </c>
      <c r="K42" s="5">
        <f t="shared" ref="K42:N42" si="4">K43</f>
        <v>1250000</v>
      </c>
      <c r="L42" s="5">
        <f t="shared" si="4"/>
        <v>1250000</v>
      </c>
      <c r="M42" s="5">
        <f t="shared" si="4"/>
        <v>1250000</v>
      </c>
      <c r="N42" s="5">
        <f t="shared" si="4"/>
        <v>6250000</v>
      </c>
    </row>
    <row r="43" spans="1:14" ht="42" customHeight="1" thickBot="1" x14ac:dyDescent="0.3">
      <c r="A43" s="51"/>
      <c r="B43" s="53"/>
      <c r="C43" s="53"/>
      <c r="D43" s="53"/>
      <c r="E43" s="4" t="s">
        <v>19</v>
      </c>
      <c r="F43" s="5">
        <f>SUM(G43:N43)</f>
        <v>13188438.68</v>
      </c>
      <c r="G43" s="5">
        <v>1258438.68</v>
      </c>
      <c r="H43" s="6">
        <v>0</v>
      </c>
      <c r="I43" s="5">
        <v>1140000</v>
      </c>
      <c r="J43" s="7">
        <v>790000</v>
      </c>
      <c r="K43" s="5">
        <v>1250000</v>
      </c>
      <c r="L43" s="5">
        <v>1250000</v>
      </c>
      <c r="M43" s="5">
        <v>1250000</v>
      </c>
      <c r="N43" s="5">
        <f>M43*5</f>
        <v>6250000</v>
      </c>
    </row>
    <row r="44" spans="1:14" ht="15.75" thickBot="1" x14ac:dyDescent="0.3">
      <c r="A44" s="50" t="s">
        <v>30</v>
      </c>
      <c r="B44" s="52" t="s">
        <v>84</v>
      </c>
      <c r="C44" s="52" t="s">
        <v>16</v>
      </c>
      <c r="D44" s="52" t="s">
        <v>17</v>
      </c>
      <c r="E44" s="4" t="s">
        <v>4</v>
      </c>
      <c r="F44" s="5">
        <v>0</v>
      </c>
      <c r="G44" s="5">
        <v>0</v>
      </c>
      <c r="H44" s="6">
        <v>0</v>
      </c>
      <c r="I44" s="5">
        <v>0</v>
      </c>
      <c r="J44" s="7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51.75" customHeight="1" thickBot="1" x14ac:dyDescent="0.3">
      <c r="A45" s="65"/>
      <c r="B45" s="66"/>
      <c r="C45" s="66"/>
      <c r="D45" s="66"/>
      <c r="E45" s="4" t="s">
        <v>19</v>
      </c>
      <c r="F45" s="5">
        <v>0</v>
      </c>
      <c r="G45" s="5">
        <v>0</v>
      </c>
      <c r="H45" s="6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5.75" customHeight="1" thickBot="1" x14ac:dyDescent="0.3">
      <c r="A46" s="54" t="s">
        <v>107</v>
      </c>
      <c r="B46" s="71" t="s">
        <v>109</v>
      </c>
      <c r="C46" s="74" t="s">
        <v>16</v>
      </c>
      <c r="D46" s="70" t="s">
        <v>17</v>
      </c>
      <c r="E46" s="17" t="s">
        <v>4</v>
      </c>
      <c r="F46" s="5">
        <f>SUM(G46:N46)</f>
        <v>0</v>
      </c>
      <c r="G46" s="5" t="s">
        <v>73</v>
      </c>
      <c r="H46" s="5" t="s">
        <v>73</v>
      </c>
      <c r="I46" s="5" t="s">
        <v>73</v>
      </c>
      <c r="J46" s="5" t="s">
        <v>73</v>
      </c>
      <c r="K46" s="5" t="s">
        <v>73</v>
      </c>
      <c r="L46" s="5" t="s">
        <v>73</v>
      </c>
      <c r="M46" s="5" t="s">
        <v>73</v>
      </c>
      <c r="N46" s="5" t="s">
        <v>73</v>
      </c>
    </row>
    <row r="47" spans="1:14" ht="26.25" thickBot="1" x14ac:dyDescent="0.3">
      <c r="A47" s="54"/>
      <c r="B47" s="72"/>
      <c r="C47" s="75"/>
      <c r="D47" s="70"/>
      <c r="E47" s="17" t="s">
        <v>19</v>
      </c>
      <c r="F47" s="5">
        <f t="shared" ref="F47:F53" si="5">SUM(G47:N47)</f>
        <v>0</v>
      </c>
      <c r="G47" s="5" t="s">
        <v>73</v>
      </c>
      <c r="H47" s="5" t="s">
        <v>73</v>
      </c>
      <c r="I47" s="5" t="s">
        <v>73</v>
      </c>
      <c r="J47" s="5" t="s">
        <v>73</v>
      </c>
      <c r="K47" s="5" t="s">
        <v>73</v>
      </c>
      <c r="L47" s="5" t="s">
        <v>73</v>
      </c>
      <c r="M47" s="5" t="s">
        <v>73</v>
      </c>
      <c r="N47" s="5" t="s">
        <v>73</v>
      </c>
    </row>
    <row r="48" spans="1:14" ht="39" thickBot="1" x14ac:dyDescent="0.3">
      <c r="A48" s="54"/>
      <c r="B48" s="72"/>
      <c r="C48" s="75"/>
      <c r="D48" s="70"/>
      <c r="E48" s="17" t="s">
        <v>18</v>
      </c>
      <c r="F48" s="5">
        <f t="shared" si="5"/>
        <v>0</v>
      </c>
      <c r="G48" s="5" t="s">
        <v>73</v>
      </c>
      <c r="H48" s="5" t="s">
        <v>73</v>
      </c>
      <c r="I48" s="5" t="s">
        <v>73</v>
      </c>
      <c r="J48" s="5" t="s">
        <v>73</v>
      </c>
      <c r="K48" s="5" t="s">
        <v>73</v>
      </c>
      <c r="L48" s="5" t="s">
        <v>73</v>
      </c>
      <c r="M48" s="5" t="s">
        <v>73</v>
      </c>
      <c r="N48" s="5" t="s">
        <v>73</v>
      </c>
    </row>
    <row r="49" spans="1:14" ht="26.25" thickBot="1" x14ac:dyDescent="0.3">
      <c r="A49" s="54"/>
      <c r="B49" s="72"/>
      <c r="C49" s="75"/>
      <c r="D49" s="70"/>
      <c r="E49" s="17" t="s">
        <v>108</v>
      </c>
      <c r="F49" s="5">
        <f t="shared" si="5"/>
        <v>0</v>
      </c>
      <c r="G49" s="5" t="s">
        <v>73</v>
      </c>
      <c r="H49" s="5" t="s">
        <v>73</v>
      </c>
      <c r="I49" s="5" t="s">
        <v>73</v>
      </c>
      <c r="J49" s="5" t="s">
        <v>73</v>
      </c>
      <c r="K49" s="5" t="s">
        <v>73</v>
      </c>
      <c r="L49" s="5" t="s">
        <v>73</v>
      </c>
      <c r="M49" s="5" t="s">
        <v>73</v>
      </c>
      <c r="N49" s="5" t="s">
        <v>73</v>
      </c>
    </row>
    <row r="50" spans="1:14" ht="15.75" customHeight="1" thickBot="1" x14ac:dyDescent="0.3">
      <c r="A50" s="54"/>
      <c r="B50" s="72"/>
      <c r="C50" s="75"/>
      <c r="D50" s="54" t="s">
        <v>16</v>
      </c>
      <c r="E50" s="17" t="s">
        <v>4</v>
      </c>
      <c r="F50" s="5">
        <f t="shared" si="5"/>
        <v>199725675</v>
      </c>
      <c r="G50" s="5">
        <f>SUM(G51:G53)</f>
        <v>0</v>
      </c>
      <c r="H50" s="5">
        <f t="shared" ref="H50:N50" si="6">SUM(H51:H53)</f>
        <v>0</v>
      </c>
      <c r="I50" s="5">
        <f t="shared" si="6"/>
        <v>0</v>
      </c>
      <c r="J50" s="5">
        <f t="shared" si="6"/>
        <v>0</v>
      </c>
      <c r="K50" s="5">
        <f t="shared" si="6"/>
        <v>42509375</v>
      </c>
      <c r="L50" s="5">
        <f t="shared" si="6"/>
        <v>131250000</v>
      </c>
      <c r="M50" s="5">
        <f t="shared" si="6"/>
        <v>25966300</v>
      </c>
      <c r="N50" s="5">
        <f t="shared" si="6"/>
        <v>0</v>
      </c>
    </row>
    <row r="51" spans="1:14" ht="26.25" thickBot="1" x14ac:dyDescent="0.3">
      <c r="A51" s="54"/>
      <c r="B51" s="72"/>
      <c r="C51" s="75"/>
      <c r="D51" s="54"/>
      <c r="E51" s="17" t="s">
        <v>19</v>
      </c>
      <c r="F51" s="5">
        <f t="shared" si="5"/>
        <v>5313675</v>
      </c>
      <c r="G51" s="5"/>
      <c r="H51" s="6"/>
      <c r="I51" s="5"/>
      <c r="J51" s="5"/>
      <c r="K51" s="5">
        <f>4974400+339275</f>
        <v>5313675</v>
      </c>
      <c r="L51" s="5">
        <v>0</v>
      </c>
      <c r="M51" s="5">
        <v>0</v>
      </c>
      <c r="N51" s="5">
        <v>0</v>
      </c>
    </row>
    <row r="52" spans="1:14" ht="39" thickBot="1" x14ac:dyDescent="0.3">
      <c r="A52" s="54"/>
      <c r="B52" s="72"/>
      <c r="C52" s="75"/>
      <c r="D52" s="54"/>
      <c r="E52" s="17" t="s">
        <v>18</v>
      </c>
      <c r="F52" s="5">
        <f t="shared" si="5"/>
        <v>122221000</v>
      </c>
      <c r="G52" s="5"/>
      <c r="H52" s="6"/>
      <c r="I52" s="5"/>
      <c r="J52" s="5"/>
      <c r="K52" s="5">
        <v>21254700</v>
      </c>
      <c r="L52" s="5">
        <v>75000000</v>
      </c>
      <c r="M52" s="5">
        <v>25966300</v>
      </c>
      <c r="N52" s="5">
        <v>0</v>
      </c>
    </row>
    <row r="53" spans="1:14" ht="26.25" thickBot="1" x14ac:dyDescent="0.3">
      <c r="A53" s="54"/>
      <c r="B53" s="73"/>
      <c r="C53" s="76"/>
      <c r="D53" s="54"/>
      <c r="E53" s="17" t="s">
        <v>108</v>
      </c>
      <c r="F53" s="5">
        <f t="shared" si="5"/>
        <v>72191000</v>
      </c>
      <c r="G53" s="5"/>
      <c r="H53" s="6"/>
      <c r="I53" s="5"/>
      <c r="J53" s="5"/>
      <c r="K53" s="5">
        <v>15941000</v>
      </c>
      <c r="L53" s="5">
        <v>56250000</v>
      </c>
      <c r="M53" s="5"/>
      <c r="N53" s="5">
        <v>0</v>
      </c>
    </row>
    <row r="54" spans="1:14" ht="25.5" customHeight="1" thickBot="1" x14ac:dyDescent="0.3">
      <c r="A54" s="54" t="s">
        <v>31</v>
      </c>
      <c r="B54" s="54"/>
      <c r="C54" s="54"/>
      <c r="D54" s="54"/>
      <c r="E54" s="4" t="s">
        <v>4</v>
      </c>
      <c r="F54" s="5">
        <f>SUM(G54:N54)</f>
        <v>528708398.38</v>
      </c>
      <c r="G54" s="5">
        <f>SUM(G55:G57)</f>
        <v>105196398.09999999</v>
      </c>
      <c r="H54" s="5">
        <f t="shared" ref="H54:N54" si="7">SUM(H55:H57)</f>
        <v>72507129.680000007</v>
      </c>
      <c r="I54" s="5">
        <f t="shared" si="7"/>
        <v>95596750</v>
      </c>
      <c r="J54" s="5">
        <f t="shared" si="7"/>
        <v>12493723.6</v>
      </c>
      <c r="K54" s="5">
        <f t="shared" si="7"/>
        <v>45159375</v>
      </c>
      <c r="L54" s="5">
        <f t="shared" si="7"/>
        <v>137041246</v>
      </c>
      <c r="M54" s="5">
        <f t="shared" si="7"/>
        <v>31757546</v>
      </c>
      <c r="N54" s="5">
        <f t="shared" si="7"/>
        <v>28956230</v>
      </c>
    </row>
    <row r="55" spans="1:14" ht="39" thickBot="1" x14ac:dyDescent="0.3">
      <c r="A55" s="54"/>
      <c r="B55" s="54"/>
      <c r="C55" s="54"/>
      <c r="D55" s="54"/>
      <c r="E55" s="4" t="s">
        <v>18</v>
      </c>
      <c r="F55" s="5">
        <f>SUM(G55:N55)</f>
        <v>336408500</v>
      </c>
      <c r="G55" s="5">
        <f>SUM(G12,G15,G52)</f>
        <v>78806700</v>
      </c>
      <c r="H55" s="5">
        <f t="shared" ref="H55:N55" si="8">SUM(H12,H15,H52)</f>
        <v>52867300</v>
      </c>
      <c r="I55" s="5">
        <f t="shared" si="8"/>
        <v>75030200</v>
      </c>
      <c r="J55" s="5">
        <f t="shared" si="8"/>
        <v>7483300</v>
      </c>
      <c r="K55" s="5">
        <f t="shared" si="8"/>
        <v>21254700</v>
      </c>
      <c r="L55" s="5">
        <f t="shared" si="8"/>
        <v>75000000</v>
      </c>
      <c r="M55" s="5">
        <f t="shared" si="8"/>
        <v>25966300</v>
      </c>
      <c r="N55" s="5">
        <f t="shared" si="8"/>
        <v>0</v>
      </c>
    </row>
    <row r="56" spans="1:14" ht="26.25" thickBot="1" x14ac:dyDescent="0.3">
      <c r="A56" s="54"/>
      <c r="B56" s="54"/>
      <c r="C56" s="54"/>
      <c r="D56" s="54"/>
      <c r="E56" s="18" t="s">
        <v>19</v>
      </c>
      <c r="F56" s="25">
        <f>SUM(G56:N56)</f>
        <v>120108898.38</v>
      </c>
      <c r="G56" s="25">
        <f>SUM(G13,G16,G23,G29,G41,G43,G51)</f>
        <v>26389698.099999998</v>
      </c>
      <c r="H56" s="25">
        <f t="shared" ref="H56:M56" si="9">SUM(H13,H16,H23,H29,H41,H43,H51)</f>
        <v>19639829.68</v>
      </c>
      <c r="I56" s="25">
        <f t="shared" si="9"/>
        <v>20566550</v>
      </c>
      <c r="J56" s="25">
        <f t="shared" si="9"/>
        <v>5010423.5999999996</v>
      </c>
      <c r="K56" s="25">
        <f t="shared" si="9"/>
        <v>7963675</v>
      </c>
      <c r="L56" s="25">
        <f t="shared" si="9"/>
        <v>5791246</v>
      </c>
      <c r="M56" s="25">
        <f t="shared" si="9"/>
        <v>5791246</v>
      </c>
      <c r="N56" s="25">
        <f>SUM(N13,N16,N23,N29,N41,N43,N51)</f>
        <v>28956230</v>
      </c>
    </row>
    <row r="57" spans="1:14" ht="26.25" thickBot="1" x14ac:dyDescent="0.3">
      <c r="A57" s="54"/>
      <c r="B57" s="54"/>
      <c r="C57" s="54"/>
      <c r="D57" s="55"/>
      <c r="E57" s="20" t="s">
        <v>108</v>
      </c>
      <c r="F57" s="26">
        <f>SUM(G57:N57)</f>
        <v>72191000</v>
      </c>
      <c r="G57" s="26">
        <f>G53</f>
        <v>0</v>
      </c>
      <c r="H57" s="26">
        <f t="shared" ref="H57:N57" si="10">H53</f>
        <v>0</v>
      </c>
      <c r="I57" s="26">
        <f t="shared" si="10"/>
        <v>0</v>
      </c>
      <c r="J57" s="26">
        <f t="shared" si="10"/>
        <v>0</v>
      </c>
      <c r="K57" s="26">
        <f t="shared" si="10"/>
        <v>15941000</v>
      </c>
      <c r="L57" s="26">
        <f t="shared" si="10"/>
        <v>56250000</v>
      </c>
      <c r="M57" s="26">
        <f t="shared" si="10"/>
        <v>0</v>
      </c>
      <c r="N57" s="26">
        <f t="shared" si="10"/>
        <v>0</v>
      </c>
    </row>
    <row r="58" spans="1:14" ht="15.75" thickBot="1" x14ac:dyDescent="0.3">
      <c r="A58" s="33" t="s">
        <v>32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.75" thickBot="1" x14ac:dyDescent="0.3">
      <c r="A59" s="50" t="s">
        <v>33</v>
      </c>
      <c r="B59" s="52" t="s">
        <v>85</v>
      </c>
      <c r="C59" s="52" t="s">
        <v>16</v>
      </c>
      <c r="D59" s="52" t="s">
        <v>17</v>
      </c>
      <c r="E59" s="4" t="s">
        <v>4</v>
      </c>
      <c r="F59" s="5">
        <v>0</v>
      </c>
      <c r="G59" s="5">
        <v>0</v>
      </c>
      <c r="H59" s="6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ht="26.25" thickBot="1" x14ac:dyDescent="0.3">
      <c r="A60" s="65"/>
      <c r="B60" s="66"/>
      <c r="C60" s="53"/>
      <c r="D60" s="53"/>
      <c r="E60" s="4" t="s">
        <v>19</v>
      </c>
      <c r="F60" s="5">
        <v>0</v>
      </c>
      <c r="G60" s="5">
        <v>0</v>
      </c>
      <c r="H60" s="6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ht="24.75" customHeight="1" thickBot="1" x14ac:dyDescent="0.3">
      <c r="A61" s="65"/>
      <c r="B61" s="66"/>
      <c r="C61" s="52" t="s">
        <v>20</v>
      </c>
      <c r="D61" s="52" t="s">
        <v>21</v>
      </c>
      <c r="E61" s="4" t="s">
        <v>4</v>
      </c>
      <c r="F61" s="5">
        <v>0</v>
      </c>
      <c r="G61" s="5">
        <v>0</v>
      </c>
      <c r="H61" s="6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ht="26.25" thickBot="1" x14ac:dyDescent="0.3">
      <c r="A62" s="51"/>
      <c r="B62" s="53"/>
      <c r="C62" s="53"/>
      <c r="D62" s="53"/>
      <c r="E62" s="4" t="s">
        <v>19</v>
      </c>
      <c r="F62" s="5">
        <v>0</v>
      </c>
      <c r="G62" s="5">
        <v>0</v>
      </c>
      <c r="H62" s="6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ht="15.75" thickBot="1" x14ac:dyDescent="0.3">
      <c r="A63" s="50" t="s">
        <v>34</v>
      </c>
      <c r="B63" s="52" t="s">
        <v>86</v>
      </c>
      <c r="C63" s="52" t="s">
        <v>16</v>
      </c>
      <c r="D63" s="52" t="s">
        <v>17</v>
      </c>
      <c r="E63" s="4" t="s">
        <v>4</v>
      </c>
      <c r="F63" s="5">
        <v>0</v>
      </c>
      <c r="G63" s="5">
        <v>0</v>
      </c>
      <c r="H63" s="6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ht="26.25" thickBot="1" x14ac:dyDescent="0.3">
      <c r="A64" s="65"/>
      <c r="B64" s="66"/>
      <c r="C64" s="53"/>
      <c r="D64" s="53"/>
      <c r="E64" s="4" t="s">
        <v>19</v>
      </c>
      <c r="F64" s="5">
        <v>0</v>
      </c>
      <c r="G64" s="5">
        <v>0</v>
      </c>
      <c r="H64" s="6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ht="24.75" customHeight="1" thickBot="1" x14ac:dyDescent="0.3">
      <c r="A65" s="65"/>
      <c r="B65" s="66"/>
      <c r="C65" s="52" t="s">
        <v>20</v>
      </c>
      <c r="D65" s="52" t="s">
        <v>35</v>
      </c>
      <c r="E65" s="4" t="s">
        <v>4</v>
      </c>
      <c r="F65" s="5">
        <v>0</v>
      </c>
      <c r="G65" s="5">
        <v>0</v>
      </c>
      <c r="H65" s="6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ht="26.25" thickBot="1" x14ac:dyDescent="0.3">
      <c r="A66" s="51"/>
      <c r="B66" s="53"/>
      <c r="C66" s="53"/>
      <c r="D66" s="53"/>
      <c r="E66" s="4" t="s">
        <v>19</v>
      </c>
      <c r="F66" s="5">
        <v>0</v>
      </c>
      <c r="G66" s="5">
        <v>0</v>
      </c>
      <c r="H66" s="6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ht="15.75" thickBot="1" x14ac:dyDescent="0.3">
      <c r="A67" s="50" t="s">
        <v>36</v>
      </c>
      <c r="B67" s="52" t="s">
        <v>87</v>
      </c>
      <c r="C67" s="52" t="s">
        <v>16</v>
      </c>
      <c r="D67" s="52" t="s">
        <v>17</v>
      </c>
      <c r="E67" s="4" t="s">
        <v>4</v>
      </c>
      <c r="F67" s="5">
        <v>0</v>
      </c>
      <c r="G67" s="5">
        <v>0</v>
      </c>
      <c r="H67" s="6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ht="26.25" thickBot="1" x14ac:dyDescent="0.3">
      <c r="A68" s="51"/>
      <c r="B68" s="53"/>
      <c r="C68" s="53"/>
      <c r="D68" s="53"/>
      <c r="E68" s="4" t="s">
        <v>19</v>
      </c>
      <c r="F68" s="5">
        <v>0</v>
      </c>
      <c r="G68" s="5">
        <v>0</v>
      </c>
      <c r="H68" s="6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ht="24.75" customHeight="1" thickBot="1" x14ac:dyDescent="0.3">
      <c r="A69" s="50" t="s">
        <v>37</v>
      </c>
      <c r="B69" s="52" t="s">
        <v>88</v>
      </c>
      <c r="C69" s="52" t="s">
        <v>20</v>
      </c>
      <c r="D69" s="52" t="s">
        <v>21</v>
      </c>
      <c r="E69" s="4" t="s">
        <v>4</v>
      </c>
      <c r="F69" s="5">
        <v>0</v>
      </c>
      <c r="G69" s="5">
        <v>0</v>
      </c>
      <c r="H69" s="6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ht="26.25" thickBot="1" x14ac:dyDescent="0.3">
      <c r="A70" s="51"/>
      <c r="B70" s="53"/>
      <c r="C70" s="53"/>
      <c r="D70" s="53"/>
      <c r="E70" s="4" t="s">
        <v>19</v>
      </c>
      <c r="F70" s="5">
        <v>0</v>
      </c>
      <c r="G70" s="5">
        <v>0</v>
      </c>
      <c r="H70" s="6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ht="15.75" thickBot="1" x14ac:dyDescent="0.3">
      <c r="A71" s="50" t="s">
        <v>38</v>
      </c>
      <c r="B71" s="52" t="s">
        <v>89</v>
      </c>
      <c r="C71" s="52" t="s">
        <v>39</v>
      </c>
      <c r="D71" s="52" t="s">
        <v>39</v>
      </c>
      <c r="E71" s="4" t="s">
        <v>4</v>
      </c>
      <c r="F71" s="5">
        <v>8185000</v>
      </c>
      <c r="G71" s="5">
        <v>1264000</v>
      </c>
      <c r="H71" s="6">
        <v>1921000</v>
      </c>
      <c r="I71" s="5">
        <v>500000</v>
      </c>
      <c r="J71" s="5">
        <v>500000</v>
      </c>
      <c r="K71" s="5">
        <v>500000</v>
      </c>
      <c r="L71" s="5">
        <v>500000</v>
      </c>
      <c r="M71" s="5">
        <v>500000</v>
      </c>
      <c r="N71" s="5">
        <v>2500000</v>
      </c>
    </row>
    <row r="72" spans="1:14" ht="39.75" customHeight="1" thickBot="1" x14ac:dyDescent="0.3">
      <c r="A72" s="51"/>
      <c r="B72" s="53"/>
      <c r="C72" s="53"/>
      <c r="D72" s="53"/>
      <c r="E72" s="4" t="s">
        <v>40</v>
      </c>
      <c r="F72" s="5">
        <v>8185000</v>
      </c>
      <c r="G72" s="5">
        <v>1264000</v>
      </c>
      <c r="H72" s="6">
        <v>1921000</v>
      </c>
      <c r="I72" s="5">
        <v>500000</v>
      </c>
      <c r="J72" s="5">
        <v>500000</v>
      </c>
      <c r="K72" s="5">
        <v>500000</v>
      </c>
      <c r="L72" s="5">
        <v>500000</v>
      </c>
      <c r="M72" s="5">
        <v>500000</v>
      </c>
      <c r="N72" s="5">
        <v>2500000</v>
      </c>
    </row>
    <row r="73" spans="1:14" ht="37.5" customHeight="1" thickBot="1" x14ac:dyDescent="0.3">
      <c r="A73" s="50" t="s">
        <v>41</v>
      </c>
      <c r="B73" s="52" t="s">
        <v>90</v>
      </c>
      <c r="C73" s="52" t="s">
        <v>105</v>
      </c>
      <c r="D73" s="52" t="s">
        <v>42</v>
      </c>
      <c r="E73" s="4" t="s">
        <v>4</v>
      </c>
      <c r="F73" s="5">
        <v>1200000</v>
      </c>
      <c r="G73" s="5">
        <v>100000</v>
      </c>
      <c r="H73" s="6">
        <v>100000</v>
      </c>
      <c r="I73" s="5">
        <v>100000</v>
      </c>
      <c r="J73" s="5">
        <v>100000</v>
      </c>
      <c r="K73" s="5">
        <v>100000</v>
      </c>
      <c r="L73" s="5">
        <v>100000</v>
      </c>
      <c r="M73" s="5">
        <v>100000</v>
      </c>
      <c r="N73" s="5">
        <v>500000</v>
      </c>
    </row>
    <row r="74" spans="1:14" ht="26.25" thickBot="1" x14ac:dyDescent="0.3">
      <c r="A74" s="51"/>
      <c r="B74" s="53"/>
      <c r="C74" s="53"/>
      <c r="D74" s="53"/>
      <c r="E74" s="4" t="s">
        <v>40</v>
      </c>
      <c r="F74" s="5">
        <v>1200000</v>
      </c>
      <c r="G74" s="5">
        <v>100000</v>
      </c>
      <c r="H74" s="6">
        <v>100000</v>
      </c>
      <c r="I74" s="5">
        <v>100000</v>
      </c>
      <c r="J74" s="5">
        <v>100000</v>
      </c>
      <c r="K74" s="5">
        <v>100000</v>
      </c>
      <c r="L74" s="5">
        <v>100000</v>
      </c>
      <c r="M74" s="5">
        <v>100000</v>
      </c>
      <c r="N74" s="5">
        <v>500000</v>
      </c>
    </row>
    <row r="75" spans="1:14" ht="15.75" thickBot="1" x14ac:dyDescent="0.3">
      <c r="A75" s="50" t="s">
        <v>43</v>
      </c>
      <c r="B75" s="52" t="s">
        <v>91</v>
      </c>
      <c r="C75" s="52" t="s">
        <v>39</v>
      </c>
      <c r="D75" s="52" t="s">
        <v>39</v>
      </c>
      <c r="E75" s="4" t="s">
        <v>4</v>
      </c>
      <c r="F75" s="5">
        <v>0</v>
      </c>
      <c r="G75" s="5">
        <v>0</v>
      </c>
      <c r="H75" s="6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49.5" customHeight="1" thickBot="1" x14ac:dyDescent="0.3">
      <c r="A76" s="51"/>
      <c r="B76" s="53"/>
      <c r="C76" s="53"/>
      <c r="D76" s="53"/>
      <c r="E76" s="4" t="s">
        <v>40</v>
      </c>
      <c r="F76" s="5">
        <v>0</v>
      </c>
      <c r="G76" s="5">
        <v>0</v>
      </c>
      <c r="H76" s="6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</row>
    <row r="77" spans="1:14" ht="24.75" customHeight="1" thickBot="1" x14ac:dyDescent="0.3">
      <c r="A77" s="50" t="s">
        <v>44</v>
      </c>
      <c r="B77" s="52" t="s">
        <v>92</v>
      </c>
      <c r="C77" s="52" t="s">
        <v>45</v>
      </c>
      <c r="D77" s="52" t="s">
        <v>45</v>
      </c>
      <c r="E77" s="4" t="s">
        <v>4</v>
      </c>
      <c r="F77" s="5">
        <v>7901.77</v>
      </c>
      <c r="G77" s="5">
        <v>604.79999999999995</v>
      </c>
      <c r="H77" s="6">
        <v>616.9</v>
      </c>
      <c r="I77" s="5">
        <v>629.23</v>
      </c>
      <c r="J77" s="5">
        <v>641.82000000000005</v>
      </c>
      <c r="K77" s="5">
        <v>654.65</v>
      </c>
      <c r="L77" s="5">
        <v>667.75</v>
      </c>
      <c r="M77" s="5">
        <v>681.1</v>
      </c>
      <c r="N77" s="5">
        <v>3405.52</v>
      </c>
    </row>
    <row r="78" spans="1:14" ht="26.25" thickBot="1" x14ac:dyDescent="0.3">
      <c r="A78" s="51"/>
      <c r="B78" s="53"/>
      <c r="C78" s="53"/>
      <c r="D78" s="53"/>
      <c r="E78" s="4" t="s">
        <v>40</v>
      </c>
      <c r="F78" s="5">
        <v>7901.77</v>
      </c>
      <c r="G78" s="5">
        <v>604.79999999999995</v>
      </c>
      <c r="H78" s="6">
        <v>616.9</v>
      </c>
      <c r="I78" s="5">
        <v>629.23</v>
      </c>
      <c r="J78" s="5">
        <v>641.82000000000005</v>
      </c>
      <c r="K78" s="5">
        <v>654.65</v>
      </c>
      <c r="L78" s="5">
        <v>667.75</v>
      </c>
      <c r="M78" s="5">
        <v>681.1</v>
      </c>
      <c r="N78" s="5">
        <v>3405.52</v>
      </c>
    </row>
    <row r="79" spans="1:14" ht="24.75" customHeight="1" thickBot="1" x14ac:dyDescent="0.3">
      <c r="A79" s="50" t="s">
        <v>46</v>
      </c>
      <c r="B79" s="52" t="s">
        <v>93</v>
      </c>
      <c r="C79" s="52" t="s">
        <v>47</v>
      </c>
      <c r="D79" s="52" t="s">
        <v>47</v>
      </c>
      <c r="E79" s="4" t="s">
        <v>4</v>
      </c>
      <c r="F79" s="5">
        <v>0</v>
      </c>
      <c r="G79" s="5">
        <v>0</v>
      </c>
      <c r="H79" s="6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ht="40.5" customHeight="1" thickBot="1" x14ac:dyDescent="0.3">
      <c r="A80" s="51"/>
      <c r="B80" s="53"/>
      <c r="C80" s="53"/>
      <c r="D80" s="53"/>
      <c r="E80" s="4" t="s">
        <v>40</v>
      </c>
      <c r="F80" s="5">
        <v>0</v>
      </c>
      <c r="G80" s="5">
        <v>0</v>
      </c>
      <c r="H80" s="6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24.75" customHeight="1" thickBot="1" x14ac:dyDescent="0.3">
      <c r="A81" s="50" t="s">
        <v>48</v>
      </c>
      <c r="B81" s="52" t="s">
        <v>94</v>
      </c>
      <c r="C81" s="52" t="s">
        <v>47</v>
      </c>
      <c r="D81" s="52" t="s">
        <v>47</v>
      </c>
      <c r="E81" s="4" t="s">
        <v>4</v>
      </c>
      <c r="F81" s="5">
        <v>300000</v>
      </c>
      <c r="G81" s="5">
        <v>25000</v>
      </c>
      <c r="H81" s="6">
        <v>25000</v>
      </c>
      <c r="I81" s="5">
        <v>25000</v>
      </c>
      <c r="J81" s="5">
        <v>25000</v>
      </c>
      <c r="K81" s="5">
        <v>25000</v>
      </c>
      <c r="L81" s="5">
        <v>25000</v>
      </c>
      <c r="M81" s="5">
        <v>25000</v>
      </c>
      <c r="N81" s="5">
        <v>125000</v>
      </c>
    </row>
    <row r="82" spans="1:14" ht="44.25" customHeight="1" thickBot="1" x14ac:dyDescent="0.3">
      <c r="A82" s="51"/>
      <c r="B82" s="53"/>
      <c r="C82" s="53"/>
      <c r="D82" s="53"/>
      <c r="E82" s="4" t="s">
        <v>40</v>
      </c>
      <c r="F82" s="5">
        <v>300000</v>
      </c>
      <c r="G82" s="5">
        <v>25000</v>
      </c>
      <c r="H82" s="6">
        <v>25000</v>
      </c>
      <c r="I82" s="5">
        <v>25000</v>
      </c>
      <c r="J82" s="5">
        <v>25000</v>
      </c>
      <c r="K82" s="5">
        <v>25000</v>
      </c>
      <c r="L82" s="5">
        <v>25000</v>
      </c>
      <c r="M82" s="5">
        <v>25000</v>
      </c>
      <c r="N82" s="5">
        <v>125000</v>
      </c>
    </row>
    <row r="83" spans="1:14" ht="24.75" customHeight="1" thickBot="1" x14ac:dyDescent="0.3">
      <c r="A83" s="50" t="s">
        <v>49</v>
      </c>
      <c r="B83" s="52" t="s">
        <v>95</v>
      </c>
      <c r="C83" s="52" t="s">
        <v>50</v>
      </c>
      <c r="D83" s="52" t="s">
        <v>50</v>
      </c>
      <c r="E83" s="4" t="s">
        <v>4</v>
      </c>
      <c r="F83" s="5">
        <v>0</v>
      </c>
      <c r="G83" s="5">
        <v>0</v>
      </c>
      <c r="H83" s="6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59.25" customHeight="1" thickBot="1" x14ac:dyDescent="0.3">
      <c r="A84" s="51"/>
      <c r="B84" s="53"/>
      <c r="C84" s="53"/>
      <c r="D84" s="53"/>
      <c r="E84" s="4" t="s">
        <v>40</v>
      </c>
      <c r="F84" s="5">
        <v>0</v>
      </c>
      <c r="G84" s="5">
        <v>0</v>
      </c>
      <c r="H84" s="6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ht="24.75" customHeight="1" thickBot="1" x14ac:dyDescent="0.3">
      <c r="A85" s="50" t="s">
        <v>51</v>
      </c>
      <c r="B85" s="52" t="s">
        <v>96</v>
      </c>
      <c r="C85" s="52" t="s">
        <v>52</v>
      </c>
      <c r="D85" s="52" t="s">
        <v>53</v>
      </c>
      <c r="E85" s="4" t="s">
        <v>4</v>
      </c>
      <c r="F85" s="5">
        <v>1200000</v>
      </c>
      <c r="G85" s="5">
        <v>100000</v>
      </c>
      <c r="H85" s="6">
        <v>100000</v>
      </c>
      <c r="I85" s="5">
        <v>100000</v>
      </c>
      <c r="J85" s="5">
        <v>100000</v>
      </c>
      <c r="K85" s="5">
        <v>100000</v>
      </c>
      <c r="L85" s="5">
        <v>100000</v>
      </c>
      <c r="M85" s="5">
        <v>100000</v>
      </c>
      <c r="N85" s="5">
        <v>500000</v>
      </c>
    </row>
    <row r="86" spans="1:14" ht="30" customHeight="1" thickBot="1" x14ac:dyDescent="0.3">
      <c r="A86" s="65"/>
      <c r="B86" s="66"/>
      <c r="C86" s="53"/>
      <c r="D86" s="53"/>
      <c r="E86" s="4" t="s">
        <v>40</v>
      </c>
      <c r="F86" s="5">
        <v>1200000</v>
      </c>
      <c r="G86" s="5">
        <v>100000</v>
      </c>
      <c r="H86" s="6">
        <v>100000</v>
      </c>
      <c r="I86" s="5">
        <v>100000</v>
      </c>
      <c r="J86" s="5">
        <v>100000</v>
      </c>
      <c r="K86" s="5">
        <v>100000</v>
      </c>
      <c r="L86" s="5">
        <v>100000</v>
      </c>
      <c r="M86" s="5">
        <v>100000</v>
      </c>
      <c r="N86" s="5">
        <v>500000</v>
      </c>
    </row>
    <row r="87" spans="1:14" ht="15.75" thickBot="1" x14ac:dyDescent="0.3">
      <c r="A87" s="65"/>
      <c r="B87" s="66"/>
      <c r="C87" s="52" t="s">
        <v>54</v>
      </c>
      <c r="D87" s="52" t="s">
        <v>54</v>
      </c>
      <c r="E87" s="4" t="s">
        <v>4</v>
      </c>
      <c r="F87" s="5">
        <v>0</v>
      </c>
      <c r="G87" s="5">
        <v>0</v>
      </c>
      <c r="H87" s="6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ht="88.5" customHeight="1" thickBot="1" x14ac:dyDescent="0.3">
      <c r="A88" s="51"/>
      <c r="B88" s="53"/>
      <c r="C88" s="53"/>
      <c r="D88" s="53"/>
      <c r="E88" s="4" t="s">
        <v>40</v>
      </c>
      <c r="F88" s="5">
        <v>0</v>
      </c>
      <c r="G88" s="5">
        <v>0</v>
      </c>
      <c r="H88" s="6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ht="15.75" thickBot="1" x14ac:dyDescent="0.3">
      <c r="A89" s="50" t="s">
        <v>55</v>
      </c>
      <c r="B89" s="52" t="s">
        <v>97</v>
      </c>
      <c r="C89" s="52" t="s">
        <v>52</v>
      </c>
      <c r="D89" s="52" t="s">
        <v>52</v>
      </c>
      <c r="E89" s="4" t="s">
        <v>4</v>
      </c>
      <c r="F89" s="5">
        <v>36000</v>
      </c>
      <c r="G89" s="5">
        <v>0</v>
      </c>
      <c r="H89" s="6">
        <v>6000</v>
      </c>
      <c r="I89" s="5">
        <v>0</v>
      </c>
      <c r="J89" s="5">
        <v>6000</v>
      </c>
      <c r="K89" s="5">
        <v>0</v>
      </c>
      <c r="L89" s="5">
        <v>6000</v>
      </c>
      <c r="M89" s="5">
        <v>0</v>
      </c>
      <c r="N89" s="5">
        <v>18000</v>
      </c>
    </row>
    <row r="90" spans="1:14" ht="26.25" thickBot="1" x14ac:dyDescent="0.3">
      <c r="A90" s="65"/>
      <c r="B90" s="66"/>
      <c r="C90" s="66"/>
      <c r="D90" s="66"/>
      <c r="E90" s="4" t="s">
        <v>19</v>
      </c>
      <c r="F90" s="5">
        <v>0</v>
      </c>
      <c r="G90" s="5">
        <v>0</v>
      </c>
      <c r="H90" s="6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ht="26.25" thickBot="1" x14ac:dyDescent="0.3">
      <c r="A91" s="51"/>
      <c r="B91" s="53"/>
      <c r="C91" s="53"/>
      <c r="D91" s="53"/>
      <c r="E91" s="4" t="s">
        <v>40</v>
      </c>
      <c r="F91" s="5">
        <v>36000</v>
      </c>
      <c r="G91" s="5">
        <v>0</v>
      </c>
      <c r="H91" s="6">
        <v>6000</v>
      </c>
      <c r="I91" s="5">
        <v>0</v>
      </c>
      <c r="J91" s="5">
        <v>6000</v>
      </c>
      <c r="K91" s="5">
        <v>0</v>
      </c>
      <c r="L91" s="5">
        <v>6000</v>
      </c>
      <c r="M91" s="5">
        <v>0</v>
      </c>
      <c r="N91" s="5">
        <v>18000</v>
      </c>
    </row>
    <row r="92" spans="1:14" ht="15.75" thickBot="1" x14ac:dyDescent="0.3">
      <c r="A92" s="38" t="s">
        <v>56</v>
      </c>
      <c r="B92" s="39"/>
      <c r="C92" s="39"/>
      <c r="D92" s="40"/>
      <c r="E92" s="4" t="s">
        <v>4</v>
      </c>
      <c r="F92" s="5">
        <v>10928901.77</v>
      </c>
      <c r="G92" s="5">
        <v>1489604.8</v>
      </c>
      <c r="H92" s="6">
        <v>2152616.9</v>
      </c>
      <c r="I92" s="5">
        <v>725629.23</v>
      </c>
      <c r="J92" s="5">
        <v>731641.82</v>
      </c>
      <c r="K92" s="5">
        <v>725654.65</v>
      </c>
      <c r="L92" s="5">
        <v>731667.75</v>
      </c>
      <c r="M92" s="5">
        <v>725681.1</v>
      </c>
      <c r="N92" s="5">
        <v>3646405.52</v>
      </c>
    </row>
    <row r="93" spans="1:14" ht="26.25" thickBot="1" x14ac:dyDescent="0.3">
      <c r="A93" s="41"/>
      <c r="B93" s="42"/>
      <c r="C93" s="42"/>
      <c r="D93" s="43"/>
      <c r="E93" s="4" t="s">
        <v>19</v>
      </c>
      <c r="F93" s="5">
        <v>0</v>
      </c>
      <c r="G93" s="5">
        <v>0</v>
      </c>
      <c r="H93" s="6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ht="26.25" thickBot="1" x14ac:dyDescent="0.3">
      <c r="A94" s="44"/>
      <c r="B94" s="45"/>
      <c r="C94" s="45"/>
      <c r="D94" s="46"/>
      <c r="E94" s="4" t="s">
        <v>40</v>
      </c>
      <c r="F94" s="5">
        <v>10928901.77</v>
      </c>
      <c r="G94" s="5">
        <v>1489604.8</v>
      </c>
      <c r="H94" s="6">
        <v>2152616.9</v>
      </c>
      <c r="I94" s="5">
        <v>725629.23</v>
      </c>
      <c r="J94" s="5">
        <v>731641.82</v>
      </c>
      <c r="K94" s="5">
        <v>725654.65</v>
      </c>
      <c r="L94" s="5">
        <v>731667.75</v>
      </c>
      <c r="M94" s="5">
        <v>725681.1</v>
      </c>
      <c r="N94" s="5">
        <v>3646405.52</v>
      </c>
    </row>
    <row r="95" spans="1:14" ht="15.75" thickBot="1" x14ac:dyDescent="0.3">
      <c r="A95" s="67" t="s">
        <v>57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 thickBot="1" x14ac:dyDescent="0.3">
      <c r="A96" s="50" t="s">
        <v>58</v>
      </c>
      <c r="B96" s="52" t="s">
        <v>98</v>
      </c>
      <c r="C96" s="52" t="s">
        <v>20</v>
      </c>
      <c r="D96" s="52" t="s">
        <v>21</v>
      </c>
      <c r="E96" s="4" t="s">
        <v>4</v>
      </c>
      <c r="F96" s="5">
        <v>0</v>
      </c>
      <c r="G96" s="5">
        <v>0</v>
      </c>
      <c r="H96" s="6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ht="39" thickBot="1" x14ac:dyDescent="0.3">
      <c r="A97" s="65"/>
      <c r="B97" s="66"/>
      <c r="C97" s="66"/>
      <c r="D97" s="66"/>
      <c r="E97" s="4" t="s">
        <v>18</v>
      </c>
      <c r="F97" s="5">
        <v>0</v>
      </c>
      <c r="G97" s="5">
        <v>0</v>
      </c>
      <c r="H97" s="6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ht="26.25" thickBot="1" x14ac:dyDescent="0.3">
      <c r="A98" s="51"/>
      <c r="B98" s="53"/>
      <c r="C98" s="53"/>
      <c r="D98" s="53"/>
      <c r="E98" s="4" t="s">
        <v>19</v>
      </c>
      <c r="F98" s="5">
        <v>0</v>
      </c>
      <c r="G98" s="5">
        <v>0</v>
      </c>
      <c r="H98" s="6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24.75" customHeight="1" thickBot="1" x14ac:dyDescent="0.3">
      <c r="A99" s="50" t="s">
        <v>59</v>
      </c>
      <c r="B99" s="52" t="s">
        <v>99</v>
      </c>
      <c r="C99" s="52" t="s">
        <v>20</v>
      </c>
      <c r="D99" s="52" t="s">
        <v>21</v>
      </c>
      <c r="E99" s="4" t="s">
        <v>4</v>
      </c>
      <c r="F99" s="5">
        <v>0</v>
      </c>
      <c r="G99" s="5">
        <v>0</v>
      </c>
      <c r="H99" s="6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ht="45.75" customHeight="1" thickBot="1" x14ac:dyDescent="0.3">
      <c r="A100" s="51"/>
      <c r="B100" s="53"/>
      <c r="C100" s="53"/>
      <c r="D100" s="53"/>
      <c r="E100" s="4" t="s">
        <v>19</v>
      </c>
      <c r="F100" s="5">
        <v>0</v>
      </c>
      <c r="G100" s="5">
        <v>0</v>
      </c>
      <c r="H100" s="6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ht="24.75" customHeight="1" thickBot="1" x14ac:dyDescent="0.3">
      <c r="A101" s="50" t="s">
        <v>60</v>
      </c>
      <c r="B101" s="52" t="s">
        <v>100</v>
      </c>
      <c r="C101" s="52" t="s">
        <v>20</v>
      </c>
      <c r="D101" s="52" t="s">
        <v>21</v>
      </c>
      <c r="E101" s="4" t="s">
        <v>4</v>
      </c>
      <c r="F101" s="5">
        <v>0</v>
      </c>
      <c r="G101" s="5">
        <v>0</v>
      </c>
      <c r="H101" s="6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ht="26.25" thickBot="1" x14ac:dyDescent="0.3">
      <c r="A102" s="51"/>
      <c r="B102" s="53"/>
      <c r="C102" s="53"/>
      <c r="D102" s="53"/>
      <c r="E102" s="4" t="s">
        <v>19</v>
      </c>
      <c r="F102" s="5">
        <v>0</v>
      </c>
      <c r="G102" s="5">
        <v>0</v>
      </c>
      <c r="H102" s="6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ht="15.75" thickBot="1" x14ac:dyDescent="0.3">
      <c r="A103" s="50" t="s">
        <v>61</v>
      </c>
      <c r="B103" s="52" t="s">
        <v>101</v>
      </c>
      <c r="C103" s="52" t="s">
        <v>62</v>
      </c>
      <c r="D103" s="52" t="s">
        <v>21</v>
      </c>
      <c r="E103" s="4" t="s">
        <v>4</v>
      </c>
      <c r="F103" s="5">
        <v>0</v>
      </c>
      <c r="G103" s="5">
        <v>0</v>
      </c>
      <c r="H103" s="6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ht="26.25" thickBot="1" x14ac:dyDescent="0.3">
      <c r="A104" s="51"/>
      <c r="B104" s="53"/>
      <c r="C104" s="53"/>
      <c r="D104" s="53"/>
      <c r="E104" s="4" t="s">
        <v>19</v>
      </c>
      <c r="F104" s="5">
        <v>0</v>
      </c>
      <c r="G104" s="5">
        <v>0</v>
      </c>
      <c r="H104" s="6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ht="24.75" customHeight="1" thickBot="1" x14ac:dyDescent="0.3">
      <c r="A105" s="50" t="s">
        <v>63</v>
      </c>
      <c r="B105" s="52" t="s">
        <v>102</v>
      </c>
      <c r="C105" s="52" t="s">
        <v>20</v>
      </c>
      <c r="D105" s="52" t="s">
        <v>21</v>
      </c>
      <c r="E105" s="4" t="s">
        <v>4</v>
      </c>
      <c r="F105" s="5">
        <v>0</v>
      </c>
      <c r="G105" s="5">
        <v>0</v>
      </c>
      <c r="H105" s="6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ht="43.5" customHeight="1" thickBot="1" x14ac:dyDescent="0.3">
      <c r="A106" s="51"/>
      <c r="B106" s="53"/>
      <c r="C106" s="53"/>
      <c r="D106" s="53"/>
      <c r="E106" s="4" t="s">
        <v>19</v>
      </c>
      <c r="F106" s="5">
        <v>0</v>
      </c>
      <c r="G106" s="5">
        <v>0</v>
      </c>
      <c r="H106" s="6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ht="24.75" customHeight="1" thickBot="1" x14ac:dyDescent="0.3">
      <c r="A107" s="50" t="s">
        <v>64</v>
      </c>
      <c r="B107" s="52" t="s">
        <v>103</v>
      </c>
      <c r="C107" s="52" t="s">
        <v>20</v>
      </c>
      <c r="D107" s="52" t="s">
        <v>21</v>
      </c>
      <c r="E107" s="4" t="s">
        <v>4</v>
      </c>
      <c r="F107" s="5">
        <v>0</v>
      </c>
      <c r="G107" s="5">
        <v>0</v>
      </c>
      <c r="H107" s="6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ht="26.25" thickBot="1" x14ac:dyDescent="0.3">
      <c r="A108" s="51"/>
      <c r="B108" s="53"/>
      <c r="C108" s="53"/>
      <c r="D108" s="53"/>
      <c r="E108" s="4" t="s">
        <v>19</v>
      </c>
      <c r="F108" s="5">
        <v>0</v>
      </c>
      <c r="G108" s="5">
        <v>0</v>
      </c>
      <c r="H108" s="6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</row>
    <row r="109" spans="1:14" ht="15.75" thickBot="1" x14ac:dyDescent="0.3">
      <c r="A109" s="38" t="s">
        <v>65</v>
      </c>
      <c r="B109" s="39"/>
      <c r="C109" s="39"/>
      <c r="D109" s="40"/>
      <c r="E109" s="4" t="s">
        <v>4</v>
      </c>
      <c r="F109" s="5">
        <v>0</v>
      </c>
      <c r="G109" s="5">
        <v>0</v>
      </c>
      <c r="H109" s="6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39" thickBot="1" x14ac:dyDescent="0.3">
      <c r="A110" s="41"/>
      <c r="B110" s="42"/>
      <c r="C110" s="42"/>
      <c r="D110" s="43"/>
      <c r="E110" s="4" t="s">
        <v>18</v>
      </c>
      <c r="F110" s="5">
        <v>0</v>
      </c>
      <c r="G110" s="5">
        <v>0</v>
      </c>
      <c r="H110" s="6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ht="26.25" thickBot="1" x14ac:dyDescent="0.3">
      <c r="A111" s="44"/>
      <c r="B111" s="45"/>
      <c r="C111" s="45"/>
      <c r="D111" s="46"/>
      <c r="E111" s="4" t="s">
        <v>19</v>
      </c>
      <c r="F111" s="5">
        <v>0</v>
      </c>
      <c r="G111" s="5">
        <v>0</v>
      </c>
      <c r="H111" s="6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ht="15.75" customHeight="1" thickBot="1" x14ac:dyDescent="0.3">
      <c r="A112" s="27" t="s">
        <v>66</v>
      </c>
      <c r="B112" s="28"/>
      <c r="C112" s="28"/>
      <c r="D112" s="29"/>
      <c r="E112" s="4" t="s">
        <v>4</v>
      </c>
      <c r="F112" s="5">
        <f>SUM(F54,F92,F109)</f>
        <v>539637300.14999998</v>
      </c>
      <c r="G112" s="5">
        <f t="shared" ref="G112:N112" si="11">SUM(G54,G92,G109)</f>
        <v>106686002.89999999</v>
      </c>
      <c r="H112" s="5">
        <f t="shared" si="11"/>
        <v>74659746.580000013</v>
      </c>
      <c r="I112" s="5">
        <f>SUM(I54,I92,I109)</f>
        <v>96322379.230000004</v>
      </c>
      <c r="J112" s="5">
        <f t="shared" si="11"/>
        <v>13225365.42</v>
      </c>
      <c r="K112" s="5">
        <f t="shared" si="11"/>
        <v>45885029.649999999</v>
      </c>
      <c r="L112" s="5">
        <f t="shared" si="11"/>
        <v>137772913.75</v>
      </c>
      <c r="M112" s="5">
        <f t="shared" si="11"/>
        <v>32483227.100000001</v>
      </c>
      <c r="N112" s="5">
        <f t="shared" si="11"/>
        <v>32602635.52</v>
      </c>
    </row>
    <row r="113" spans="1:14" ht="39" thickBot="1" x14ac:dyDescent="0.3">
      <c r="A113" s="30"/>
      <c r="B113" s="31"/>
      <c r="C113" s="31"/>
      <c r="D113" s="32"/>
      <c r="E113" s="4" t="s">
        <v>18</v>
      </c>
      <c r="F113" s="5">
        <f>SUM(F55,F110)</f>
        <v>336408500</v>
      </c>
      <c r="G113" s="5">
        <f t="shared" ref="G113:N113" si="12">SUM(G55,G110)</f>
        <v>78806700</v>
      </c>
      <c r="H113" s="5">
        <f t="shared" si="12"/>
        <v>52867300</v>
      </c>
      <c r="I113" s="5">
        <f t="shared" si="12"/>
        <v>75030200</v>
      </c>
      <c r="J113" s="5">
        <f t="shared" si="12"/>
        <v>7483300</v>
      </c>
      <c r="K113" s="5">
        <f t="shared" si="12"/>
        <v>21254700</v>
      </c>
      <c r="L113" s="5">
        <f t="shared" si="12"/>
        <v>75000000</v>
      </c>
      <c r="M113" s="5">
        <f t="shared" si="12"/>
        <v>25966300</v>
      </c>
      <c r="N113" s="5">
        <f t="shared" si="12"/>
        <v>0</v>
      </c>
    </row>
    <row r="114" spans="1:14" ht="26.25" thickBot="1" x14ac:dyDescent="0.3">
      <c r="A114" s="30"/>
      <c r="B114" s="31"/>
      <c r="C114" s="31"/>
      <c r="D114" s="32"/>
      <c r="E114" s="4" t="s">
        <v>19</v>
      </c>
      <c r="F114" s="5">
        <f>SUM(F56,F90,F111)</f>
        <v>120108898.38</v>
      </c>
      <c r="G114" s="5">
        <f t="shared" ref="G114:N114" si="13">SUM(G56,G90,G111)</f>
        <v>26389698.099999998</v>
      </c>
      <c r="H114" s="5">
        <f t="shared" si="13"/>
        <v>19639829.68</v>
      </c>
      <c r="I114" s="5">
        <f t="shared" si="13"/>
        <v>20566550</v>
      </c>
      <c r="J114" s="5">
        <f t="shared" si="13"/>
        <v>5010423.5999999996</v>
      </c>
      <c r="K114" s="5">
        <f t="shared" si="13"/>
        <v>7963675</v>
      </c>
      <c r="L114" s="5">
        <f t="shared" si="13"/>
        <v>5791246</v>
      </c>
      <c r="M114" s="5">
        <f t="shared" si="13"/>
        <v>5791246</v>
      </c>
      <c r="N114" s="5">
        <f t="shared" si="13"/>
        <v>28956230</v>
      </c>
    </row>
    <row r="115" spans="1:14" ht="26.25" thickBot="1" x14ac:dyDescent="0.3">
      <c r="A115" s="30"/>
      <c r="B115" s="31"/>
      <c r="C115" s="31"/>
      <c r="D115" s="32"/>
      <c r="E115" s="4" t="s">
        <v>67</v>
      </c>
      <c r="F115" s="5">
        <f>SUM(F94)</f>
        <v>10928901.77</v>
      </c>
      <c r="G115" s="5">
        <f t="shared" ref="G115:N115" si="14">SUM(G94)</f>
        <v>1489604.8</v>
      </c>
      <c r="H115" s="5">
        <f t="shared" si="14"/>
        <v>2152616.9</v>
      </c>
      <c r="I115" s="5">
        <f t="shared" si="14"/>
        <v>725629.23</v>
      </c>
      <c r="J115" s="5">
        <f t="shared" si="14"/>
        <v>731641.82</v>
      </c>
      <c r="K115" s="5">
        <f t="shared" si="14"/>
        <v>725654.65</v>
      </c>
      <c r="L115" s="5">
        <f t="shared" si="14"/>
        <v>731667.75</v>
      </c>
      <c r="M115" s="5">
        <f t="shared" si="14"/>
        <v>725681.1</v>
      </c>
      <c r="N115" s="5">
        <f t="shared" si="14"/>
        <v>3646405.52</v>
      </c>
    </row>
    <row r="116" spans="1:14" ht="26.25" thickBot="1" x14ac:dyDescent="0.3">
      <c r="A116" s="33"/>
      <c r="B116" s="34"/>
      <c r="C116" s="34"/>
      <c r="D116" s="35"/>
      <c r="E116" s="19" t="s">
        <v>108</v>
      </c>
      <c r="F116" s="5">
        <f>F57</f>
        <v>72191000</v>
      </c>
      <c r="G116" s="5">
        <f t="shared" ref="G116:M116" si="15">G57</f>
        <v>0</v>
      </c>
      <c r="H116" s="5">
        <f t="shared" si="15"/>
        <v>0</v>
      </c>
      <c r="I116" s="5">
        <f t="shared" si="15"/>
        <v>0</v>
      </c>
      <c r="J116" s="5">
        <f t="shared" si="15"/>
        <v>0</v>
      </c>
      <c r="K116" s="5">
        <f t="shared" si="15"/>
        <v>15941000</v>
      </c>
      <c r="L116" s="5">
        <f t="shared" si="15"/>
        <v>56250000</v>
      </c>
      <c r="M116" s="5">
        <f t="shared" si="15"/>
        <v>0</v>
      </c>
      <c r="N116" s="5" t="s">
        <v>73</v>
      </c>
    </row>
    <row r="117" spans="1:14" ht="15.75" thickBot="1" x14ac:dyDescent="0.3">
      <c r="A117" s="47" t="s">
        <v>5</v>
      </c>
      <c r="B117" s="48"/>
      <c r="C117" s="48"/>
      <c r="D117" s="49"/>
      <c r="E117" s="4"/>
      <c r="F117" s="5"/>
      <c r="G117" s="5"/>
      <c r="H117" s="6"/>
      <c r="I117" s="5"/>
      <c r="J117" s="5"/>
      <c r="K117" s="5"/>
      <c r="L117" s="5"/>
      <c r="M117" s="5"/>
      <c r="N117" s="5"/>
    </row>
    <row r="118" spans="1:14" ht="15.75" thickBot="1" x14ac:dyDescent="0.3">
      <c r="A118" s="38" t="s">
        <v>68</v>
      </c>
      <c r="B118" s="39"/>
      <c r="C118" s="39"/>
      <c r="D118" s="40"/>
      <c r="E118" s="4" t="s">
        <v>4</v>
      </c>
      <c r="F118" s="5">
        <v>0</v>
      </c>
      <c r="G118" s="5">
        <v>0</v>
      </c>
      <c r="H118" s="6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ht="39" thickBot="1" x14ac:dyDescent="0.3">
      <c r="A119" s="41"/>
      <c r="B119" s="42"/>
      <c r="C119" s="42"/>
      <c r="D119" s="43"/>
      <c r="E119" s="4" t="s">
        <v>18</v>
      </c>
      <c r="F119" s="5">
        <v>0</v>
      </c>
      <c r="G119" s="5">
        <v>0</v>
      </c>
      <c r="H119" s="6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ht="26.25" thickBot="1" x14ac:dyDescent="0.3">
      <c r="A120" s="41"/>
      <c r="B120" s="42"/>
      <c r="C120" s="42"/>
      <c r="D120" s="43"/>
      <c r="E120" s="4" t="s">
        <v>19</v>
      </c>
      <c r="F120" s="5">
        <v>0</v>
      </c>
      <c r="G120" s="5">
        <v>0</v>
      </c>
      <c r="H120" s="6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ht="26.25" thickBot="1" x14ac:dyDescent="0.3">
      <c r="A121" s="44"/>
      <c r="B121" s="45"/>
      <c r="C121" s="45"/>
      <c r="D121" s="46"/>
      <c r="E121" s="4" t="s">
        <v>67</v>
      </c>
      <c r="F121" s="5">
        <v>0</v>
      </c>
      <c r="G121" s="5">
        <v>0</v>
      </c>
      <c r="H121" s="6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ht="15.75" customHeight="1" thickBot="1" x14ac:dyDescent="0.3">
      <c r="A122" s="27" t="s">
        <v>69</v>
      </c>
      <c r="B122" s="28"/>
      <c r="C122" s="28"/>
      <c r="D122" s="29"/>
      <c r="E122" s="4" t="s">
        <v>4</v>
      </c>
      <c r="F122" s="7">
        <f>SUM(F112)</f>
        <v>539637300.14999998</v>
      </c>
      <c r="G122" s="7">
        <f t="shared" ref="G122:N122" si="16">SUM(G112)</f>
        <v>106686002.89999999</v>
      </c>
      <c r="H122" s="7">
        <f t="shared" si="16"/>
        <v>74659746.580000013</v>
      </c>
      <c r="I122" s="7">
        <f t="shared" si="16"/>
        <v>96322379.230000004</v>
      </c>
      <c r="J122" s="7">
        <f t="shared" si="16"/>
        <v>13225365.42</v>
      </c>
      <c r="K122" s="7">
        <f t="shared" si="16"/>
        <v>45885029.649999999</v>
      </c>
      <c r="L122" s="7">
        <f t="shared" si="16"/>
        <v>137772913.75</v>
      </c>
      <c r="M122" s="7">
        <f t="shared" si="16"/>
        <v>32483227.100000001</v>
      </c>
      <c r="N122" s="7">
        <f t="shared" si="16"/>
        <v>32602635.52</v>
      </c>
    </row>
    <row r="123" spans="1:14" ht="39" thickBot="1" x14ac:dyDescent="0.3">
      <c r="A123" s="30"/>
      <c r="B123" s="31"/>
      <c r="C123" s="31"/>
      <c r="D123" s="32"/>
      <c r="E123" s="4" t="s">
        <v>18</v>
      </c>
      <c r="F123" s="5">
        <f>SUM(F113)</f>
        <v>336408500</v>
      </c>
      <c r="G123" s="5">
        <f t="shared" ref="G123:N123" si="17">SUM(G113)</f>
        <v>78806700</v>
      </c>
      <c r="H123" s="5">
        <f t="shared" si="17"/>
        <v>52867300</v>
      </c>
      <c r="I123" s="5">
        <f t="shared" si="17"/>
        <v>75030200</v>
      </c>
      <c r="J123" s="5">
        <f t="shared" si="17"/>
        <v>7483300</v>
      </c>
      <c r="K123" s="5">
        <f t="shared" si="17"/>
        <v>21254700</v>
      </c>
      <c r="L123" s="5">
        <f t="shared" si="17"/>
        <v>75000000</v>
      </c>
      <c r="M123" s="5">
        <f t="shared" si="17"/>
        <v>25966300</v>
      </c>
      <c r="N123" s="5">
        <f t="shared" si="17"/>
        <v>0</v>
      </c>
    </row>
    <row r="124" spans="1:14" ht="26.25" thickBot="1" x14ac:dyDescent="0.3">
      <c r="A124" s="30"/>
      <c r="B124" s="31"/>
      <c r="C124" s="31"/>
      <c r="D124" s="32"/>
      <c r="E124" s="4" t="s">
        <v>19</v>
      </c>
      <c r="F124" s="5">
        <f>SUM(F114)</f>
        <v>120108898.38</v>
      </c>
      <c r="G124" s="5">
        <f t="shared" ref="G124:N124" si="18">SUM(G114)</f>
        <v>26389698.099999998</v>
      </c>
      <c r="H124" s="5">
        <f t="shared" si="18"/>
        <v>19639829.68</v>
      </c>
      <c r="I124" s="5">
        <f t="shared" si="18"/>
        <v>20566550</v>
      </c>
      <c r="J124" s="5">
        <f t="shared" si="18"/>
        <v>5010423.5999999996</v>
      </c>
      <c r="K124" s="5">
        <f t="shared" si="18"/>
        <v>7963675</v>
      </c>
      <c r="L124" s="5">
        <f t="shared" si="18"/>
        <v>5791246</v>
      </c>
      <c r="M124" s="5">
        <f t="shared" si="18"/>
        <v>5791246</v>
      </c>
      <c r="N124" s="5">
        <f t="shared" si="18"/>
        <v>28956230</v>
      </c>
    </row>
    <row r="125" spans="1:14" ht="26.25" thickBot="1" x14ac:dyDescent="0.3">
      <c r="A125" s="30"/>
      <c r="B125" s="31"/>
      <c r="C125" s="31"/>
      <c r="D125" s="32"/>
      <c r="E125" s="4" t="s">
        <v>67</v>
      </c>
      <c r="F125" s="5">
        <f t="shared" ref="F125" si="19">SUM(G125:N125)</f>
        <v>10928901.77</v>
      </c>
      <c r="G125" s="7">
        <v>1489604.8</v>
      </c>
      <c r="H125" s="6">
        <v>2152616.9</v>
      </c>
      <c r="I125" s="7">
        <v>725629.23</v>
      </c>
      <c r="J125" s="7">
        <v>731641.82</v>
      </c>
      <c r="K125" s="7">
        <v>725654.65</v>
      </c>
      <c r="L125" s="7">
        <v>731667.75</v>
      </c>
      <c r="M125" s="7">
        <v>725681.1</v>
      </c>
      <c r="N125" s="7">
        <v>3646405.52</v>
      </c>
    </row>
    <row r="126" spans="1:14" ht="26.25" thickBot="1" x14ac:dyDescent="0.3">
      <c r="A126" s="33"/>
      <c r="B126" s="34"/>
      <c r="C126" s="34"/>
      <c r="D126" s="35"/>
      <c r="E126" s="19" t="s">
        <v>108</v>
      </c>
      <c r="F126" s="5"/>
      <c r="G126" s="7"/>
      <c r="H126" s="6"/>
      <c r="I126" s="7"/>
      <c r="J126" s="7"/>
      <c r="K126" s="7"/>
      <c r="L126" s="7"/>
      <c r="M126" s="7"/>
      <c r="N126" s="7"/>
    </row>
    <row r="127" spans="1:14" s="14" customFormat="1" ht="15.75" customHeight="1" thickBot="1" x14ac:dyDescent="0.3">
      <c r="A127" s="56" t="s">
        <v>70</v>
      </c>
      <c r="B127" s="57"/>
      <c r="C127" s="57"/>
      <c r="D127" s="58"/>
      <c r="E127" s="13" t="s">
        <v>4</v>
      </c>
      <c r="F127" s="7">
        <f>SUM(F128:F130)</f>
        <v>77943128.890000001</v>
      </c>
      <c r="G127" s="7">
        <f>SUM(G128:G129)</f>
        <v>15503008.710000001</v>
      </c>
      <c r="H127" s="7">
        <f t="shared" ref="H127:N127" si="20">SUM(H128:H129)</f>
        <v>15952398.18</v>
      </c>
      <c r="I127" s="7">
        <f t="shared" si="20"/>
        <v>1809000</v>
      </c>
      <c r="J127" s="7">
        <f t="shared" si="20"/>
        <v>1490000</v>
      </c>
      <c r="K127" s="7">
        <f t="shared" si="20"/>
        <v>2650000</v>
      </c>
      <c r="L127" s="7">
        <f t="shared" si="20"/>
        <v>5791246</v>
      </c>
      <c r="M127" s="7">
        <f t="shared" si="20"/>
        <v>5791246</v>
      </c>
      <c r="N127" s="7">
        <f t="shared" si="20"/>
        <v>28956230</v>
      </c>
    </row>
    <row r="128" spans="1:14" s="14" customFormat="1" ht="39" thickBot="1" x14ac:dyDescent="0.3">
      <c r="A128" s="59"/>
      <c r="B128" s="60"/>
      <c r="C128" s="60"/>
      <c r="D128" s="61"/>
      <c r="E128" s="13" t="s">
        <v>18</v>
      </c>
      <c r="F128" s="7">
        <f>SUM(G128:N128)</f>
        <v>14675503.289999999</v>
      </c>
      <c r="G128" s="7">
        <f t="shared" ref="G128:N128" si="21">SUM(G12)</f>
        <v>7051988.4900000002</v>
      </c>
      <c r="H128" s="7">
        <f t="shared" si="21"/>
        <v>7623514.7999999998</v>
      </c>
      <c r="I128" s="7">
        <f t="shared" si="21"/>
        <v>0</v>
      </c>
      <c r="J128" s="7">
        <f t="shared" si="21"/>
        <v>0</v>
      </c>
      <c r="K128" s="7">
        <f t="shared" si="21"/>
        <v>0</v>
      </c>
      <c r="L128" s="7">
        <f t="shared" si="21"/>
        <v>0</v>
      </c>
      <c r="M128" s="7">
        <f t="shared" si="21"/>
        <v>0</v>
      </c>
      <c r="N128" s="7">
        <f t="shared" si="21"/>
        <v>0</v>
      </c>
    </row>
    <row r="129" spans="1:14" s="14" customFormat="1" ht="26.25" thickBot="1" x14ac:dyDescent="0.3">
      <c r="A129" s="59"/>
      <c r="B129" s="60"/>
      <c r="C129" s="60"/>
      <c r="D129" s="61"/>
      <c r="E129" s="13" t="s">
        <v>19</v>
      </c>
      <c r="F129" s="7">
        <f>SUM(G129:N129)</f>
        <v>63267625.600000001</v>
      </c>
      <c r="G129" s="7">
        <f t="shared" ref="G129:N129" si="22">SUM(G13,G23,G29,G41,G43)</f>
        <v>8451020.2200000007</v>
      </c>
      <c r="H129" s="7">
        <f t="shared" si="22"/>
        <v>8328883.3799999999</v>
      </c>
      <c r="I129" s="7">
        <f t="shared" si="22"/>
        <v>1809000</v>
      </c>
      <c r="J129" s="7">
        <f t="shared" si="22"/>
        <v>1490000</v>
      </c>
      <c r="K129" s="7">
        <f t="shared" si="22"/>
        <v>2650000</v>
      </c>
      <c r="L129" s="7">
        <f t="shared" si="22"/>
        <v>5791246</v>
      </c>
      <c r="M129" s="7">
        <f t="shared" si="22"/>
        <v>5791246</v>
      </c>
      <c r="N129" s="7">
        <f t="shared" si="22"/>
        <v>28956230</v>
      </c>
    </row>
    <row r="130" spans="1:14" s="14" customFormat="1" ht="26.25" thickBot="1" x14ac:dyDescent="0.3">
      <c r="A130" s="59"/>
      <c r="B130" s="60"/>
      <c r="C130" s="60"/>
      <c r="D130" s="61"/>
      <c r="E130" s="13" t="s">
        <v>67</v>
      </c>
      <c r="F130" s="7">
        <f t="shared" ref="F130:F131" si="23">SUM(G130:N130)</f>
        <v>0</v>
      </c>
      <c r="G130" s="7">
        <f t="shared" ref="G130:G131" si="24">SUM(H130:O130)</f>
        <v>0</v>
      </c>
      <c r="H130" s="7">
        <f t="shared" ref="H130:H131" si="25">SUM(I130:P130)</f>
        <v>0</v>
      </c>
      <c r="I130" s="7">
        <f t="shared" ref="I130:I131" si="26">SUM(J130:Q130)</f>
        <v>0</v>
      </c>
      <c r="J130" s="7">
        <f t="shared" ref="J130:J131" si="27">SUM(K130:R130)</f>
        <v>0</v>
      </c>
      <c r="K130" s="7">
        <f t="shared" ref="K130:K131" si="28">SUM(L130:S130)</f>
        <v>0</v>
      </c>
      <c r="L130" s="7">
        <f t="shared" ref="L130:L131" si="29">SUM(M130:T130)</f>
        <v>0</v>
      </c>
      <c r="M130" s="7">
        <f t="shared" ref="M130:M131" si="30">SUM(N130:U130)</f>
        <v>0</v>
      </c>
      <c r="N130" s="7">
        <f t="shared" ref="N130:N131" si="31">SUM(O130:V130)</f>
        <v>0</v>
      </c>
    </row>
    <row r="131" spans="1:14" s="14" customFormat="1" ht="26.25" thickBot="1" x14ac:dyDescent="0.3">
      <c r="A131" s="62"/>
      <c r="B131" s="63"/>
      <c r="C131" s="63"/>
      <c r="D131" s="64"/>
      <c r="E131" s="19" t="s">
        <v>108</v>
      </c>
      <c r="F131" s="7">
        <f t="shared" si="23"/>
        <v>0</v>
      </c>
      <c r="G131" s="7">
        <f t="shared" si="24"/>
        <v>0</v>
      </c>
      <c r="H131" s="7">
        <f t="shared" si="25"/>
        <v>0</v>
      </c>
      <c r="I131" s="7">
        <f t="shared" si="26"/>
        <v>0</v>
      </c>
      <c r="J131" s="7">
        <f t="shared" si="27"/>
        <v>0</v>
      </c>
      <c r="K131" s="7">
        <f t="shared" si="28"/>
        <v>0</v>
      </c>
      <c r="L131" s="7">
        <f t="shared" si="29"/>
        <v>0</v>
      </c>
      <c r="M131" s="7">
        <f t="shared" si="30"/>
        <v>0</v>
      </c>
      <c r="N131" s="7">
        <f t="shared" si="31"/>
        <v>0</v>
      </c>
    </row>
    <row r="132" spans="1:14" ht="15.75" customHeight="1" thickBot="1" x14ac:dyDescent="0.3">
      <c r="A132" s="27" t="s">
        <v>16</v>
      </c>
      <c r="B132" s="28"/>
      <c r="C132" s="28"/>
      <c r="D132" s="29"/>
      <c r="E132" s="4" t="s">
        <v>4</v>
      </c>
      <c r="F132" s="7">
        <f>SUM(F133:F136)</f>
        <v>450765269.49000001</v>
      </c>
      <c r="G132" s="7">
        <f t="shared" ref="G132:N132" si="32">SUM(G133:G136)</f>
        <v>89693389.390000001</v>
      </c>
      <c r="H132" s="7">
        <f t="shared" si="32"/>
        <v>56554731.5</v>
      </c>
      <c r="I132" s="7">
        <f t="shared" si="32"/>
        <v>93787750</v>
      </c>
      <c r="J132" s="7">
        <f t="shared" si="32"/>
        <v>11003723.6</v>
      </c>
      <c r="K132" s="7">
        <f t="shared" si="32"/>
        <v>42509375</v>
      </c>
      <c r="L132" s="7">
        <f t="shared" si="32"/>
        <v>131250000</v>
      </c>
      <c r="M132" s="7">
        <f t="shared" si="32"/>
        <v>25966300</v>
      </c>
      <c r="N132" s="7">
        <f t="shared" si="32"/>
        <v>0</v>
      </c>
    </row>
    <row r="133" spans="1:14" ht="39" thickBot="1" x14ac:dyDescent="0.3">
      <c r="A133" s="30"/>
      <c r="B133" s="31"/>
      <c r="C133" s="31"/>
      <c r="D133" s="32"/>
      <c r="E133" s="4" t="s">
        <v>18</v>
      </c>
      <c r="F133" s="7">
        <f>SUM(G133:N133)</f>
        <v>321732996.71000004</v>
      </c>
      <c r="G133" s="7">
        <f>SUM(G15,G52)</f>
        <v>71754711.510000005</v>
      </c>
      <c r="H133" s="7">
        <f t="shared" ref="H133:N133" si="33">SUM(H15,H52)</f>
        <v>45243785.200000003</v>
      </c>
      <c r="I133" s="7">
        <f t="shared" si="33"/>
        <v>75030200</v>
      </c>
      <c r="J133" s="7">
        <f t="shared" si="33"/>
        <v>7483300</v>
      </c>
      <c r="K133" s="7">
        <f t="shared" si="33"/>
        <v>21254700</v>
      </c>
      <c r="L133" s="7">
        <f t="shared" si="33"/>
        <v>75000000</v>
      </c>
      <c r="M133" s="7">
        <f t="shared" si="33"/>
        <v>25966300</v>
      </c>
      <c r="N133" s="7">
        <f t="shared" si="33"/>
        <v>0</v>
      </c>
    </row>
    <row r="134" spans="1:14" ht="26.25" thickBot="1" x14ac:dyDescent="0.3">
      <c r="A134" s="30"/>
      <c r="B134" s="31"/>
      <c r="C134" s="31"/>
      <c r="D134" s="32"/>
      <c r="E134" s="4" t="s">
        <v>19</v>
      </c>
      <c r="F134" s="7">
        <f>SUM(G134:N134)</f>
        <v>56841272.780000001</v>
      </c>
      <c r="G134" s="7">
        <f>SUM(G16,G51)</f>
        <v>17938677.879999999</v>
      </c>
      <c r="H134" s="7">
        <f t="shared" ref="H134:N134" si="34">SUM(H16,H51)</f>
        <v>11310946.300000001</v>
      </c>
      <c r="I134" s="7">
        <f t="shared" si="34"/>
        <v>18757550</v>
      </c>
      <c r="J134" s="7">
        <f t="shared" si="34"/>
        <v>3520423.6</v>
      </c>
      <c r="K134" s="7">
        <f t="shared" si="34"/>
        <v>5313675</v>
      </c>
      <c r="L134" s="7">
        <f t="shared" si="34"/>
        <v>0</v>
      </c>
      <c r="M134" s="7">
        <f t="shared" si="34"/>
        <v>0</v>
      </c>
      <c r="N134" s="7">
        <f t="shared" si="34"/>
        <v>0</v>
      </c>
    </row>
    <row r="135" spans="1:14" ht="26.25" thickBot="1" x14ac:dyDescent="0.3">
      <c r="A135" s="30"/>
      <c r="B135" s="31"/>
      <c r="C135" s="31"/>
      <c r="D135" s="32"/>
      <c r="E135" s="4" t="s">
        <v>67</v>
      </c>
      <c r="F135" s="7">
        <f t="shared" ref="F135" si="35">SUM(G135:N135)</f>
        <v>0</v>
      </c>
      <c r="G135" s="7">
        <v>0</v>
      </c>
      <c r="H135" s="6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</row>
    <row r="136" spans="1:14" ht="26.25" thickBot="1" x14ac:dyDescent="0.3">
      <c r="A136" s="33"/>
      <c r="B136" s="34"/>
      <c r="C136" s="34"/>
      <c r="D136" s="35"/>
      <c r="E136" s="19" t="s">
        <v>108</v>
      </c>
      <c r="F136" s="7">
        <f>F53</f>
        <v>72191000</v>
      </c>
      <c r="G136" s="7">
        <f t="shared" ref="G136:N136" si="36">G53</f>
        <v>0</v>
      </c>
      <c r="H136" s="7">
        <f t="shared" si="36"/>
        <v>0</v>
      </c>
      <c r="I136" s="7">
        <f t="shared" si="36"/>
        <v>0</v>
      </c>
      <c r="J136" s="7">
        <f t="shared" si="36"/>
        <v>0</v>
      </c>
      <c r="K136" s="7">
        <f t="shared" si="36"/>
        <v>15941000</v>
      </c>
      <c r="L136" s="7">
        <f t="shared" si="36"/>
        <v>56250000</v>
      </c>
      <c r="M136" s="7">
        <f t="shared" si="36"/>
        <v>0</v>
      </c>
      <c r="N136" s="7">
        <f t="shared" si="36"/>
        <v>0</v>
      </c>
    </row>
    <row r="137" spans="1:14" ht="15.75" thickBot="1" x14ac:dyDescent="0.3">
      <c r="A137" s="38" t="s">
        <v>39</v>
      </c>
      <c r="B137" s="39"/>
      <c r="C137" s="39"/>
      <c r="D137" s="40"/>
      <c r="E137" s="4" t="s">
        <v>4</v>
      </c>
      <c r="F137" s="5">
        <v>8185000</v>
      </c>
      <c r="G137" s="5">
        <v>1264000</v>
      </c>
      <c r="H137" s="6">
        <v>1921000</v>
      </c>
      <c r="I137" s="5">
        <v>500000</v>
      </c>
      <c r="J137" s="5">
        <v>500000</v>
      </c>
      <c r="K137" s="5">
        <v>500000</v>
      </c>
      <c r="L137" s="5">
        <v>500000</v>
      </c>
      <c r="M137" s="5">
        <v>500000</v>
      </c>
      <c r="N137" s="5">
        <v>2500000</v>
      </c>
    </row>
    <row r="138" spans="1:14" ht="39" thickBot="1" x14ac:dyDescent="0.3">
      <c r="A138" s="41"/>
      <c r="B138" s="42"/>
      <c r="C138" s="42"/>
      <c r="D138" s="43"/>
      <c r="E138" s="4" t="s">
        <v>18</v>
      </c>
      <c r="F138" s="5">
        <v>0</v>
      </c>
      <c r="G138" s="5">
        <v>0</v>
      </c>
      <c r="H138" s="6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ht="26.25" thickBot="1" x14ac:dyDescent="0.3">
      <c r="A139" s="41"/>
      <c r="B139" s="42"/>
      <c r="C139" s="42"/>
      <c r="D139" s="43"/>
      <c r="E139" s="4" t="s">
        <v>19</v>
      </c>
      <c r="F139" s="5">
        <v>0</v>
      </c>
      <c r="G139" s="5">
        <v>0</v>
      </c>
      <c r="H139" s="6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ht="26.25" thickBot="1" x14ac:dyDescent="0.3">
      <c r="A140" s="44"/>
      <c r="B140" s="45"/>
      <c r="C140" s="45"/>
      <c r="D140" s="46"/>
      <c r="E140" s="4" t="s">
        <v>67</v>
      </c>
      <c r="F140" s="5">
        <v>8185000</v>
      </c>
      <c r="G140" s="5">
        <v>1264000</v>
      </c>
      <c r="H140" s="6">
        <v>1921000</v>
      </c>
      <c r="I140" s="5">
        <v>500000</v>
      </c>
      <c r="J140" s="5">
        <v>500000</v>
      </c>
      <c r="K140" s="5">
        <v>500000</v>
      </c>
      <c r="L140" s="5">
        <v>500000</v>
      </c>
      <c r="M140" s="5">
        <v>500000</v>
      </c>
      <c r="N140" s="5">
        <v>2500000</v>
      </c>
    </row>
    <row r="141" spans="1:14" ht="15.75" thickBot="1" x14ac:dyDescent="0.3">
      <c r="A141" s="38" t="s">
        <v>104</v>
      </c>
      <c r="B141" s="39"/>
      <c r="C141" s="39"/>
      <c r="D141" s="40"/>
      <c r="E141" s="4" t="s">
        <v>4</v>
      </c>
      <c r="F141" s="5">
        <v>1200000</v>
      </c>
      <c r="G141" s="5">
        <v>100000</v>
      </c>
      <c r="H141" s="6">
        <v>100000</v>
      </c>
      <c r="I141" s="5">
        <v>100000</v>
      </c>
      <c r="J141" s="5">
        <v>100000</v>
      </c>
      <c r="K141" s="5">
        <v>100000</v>
      </c>
      <c r="L141" s="5">
        <v>100000</v>
      </c>
      <c r="M141" s="5">
        <v>100000</v>
      </c>
      <c r="N141" s="5">
        <v>500000</v>
      </c>
    </row>
    <row r="142" spans="1:14" ht="39" thickBot="1" x14ac:dyDescent="0.3">
      <c r="A142" s="41"/>
      <c r="B142" s="42"/>
      <c r="C142" s="42"/>
      <c r="D142" s="43"/>
      <c r="E142" s="4" t="s">
        <v>18</v>
      </c>
      <c r="F142" s="5">
        <v>0</v>
      </c>
      <c r="G142" s="5">
        <v>0</v>
      </c>
      <c r="H142" s="6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ht="26.25" thickBot="1" x14ac:dyDescent="0.3">
      <c r="A143" s="41"/>
      <c r="B143" s="42"/>
      <c r="C143" s="42"/>
      <c r="D143" s="43"/>
      <c r="E143" s="4" t="s">
        <v>19</v>
      </c>
      <c r="F143" s="5">
        <v>0</v>
      </c>
      <c r="G143" s="5">
        <v>0</v>
      </c>
      <c r="H143" s="6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ht="26.25" thickBot="1" x14ac:dyDescent="0.3">
      <c r="A144" s="44"/>
      <c r="B144" s="45"/>
      <c r="C144" s="45"/>
      <c r="D144" s="46"/>
      <c r="E144" s="4" t="s">
        <v>67</v>
      </c>
      <c r="F144" s="5">
        <v>1200000</v>
      </c>
      <c r="G144" s="5">
        <v>100000</v>
      </c>
      <c r="H144" s="6">
        <v>100000</v>
      </c>
      <c r="I144" s="5">
        <v>100000</v>
      </c>
      <c r="J144" s="5">
        <v>100000</v>
      </c>
      <c r="K144" s="5">
        <v>100000</v>
      </c>
      <c r="L144" s="5">
        <v>100000</v>
      </c>
      <c r="M144" s="5">
        <v>100000</v>
      </c>
      <c r="N144" s="5">
        <v>500000</v>
      </c>
    </row>
    <row r="145" spans="1:14" ht="15.75" thickBot="1" x14ac:dyDescent="0.3">
      <c r="A145" s="38" t="s">
        <v>45</v>
      </c>
      <c r="B145" s="39"/>
      <c r="C145" s="39"/>
      <c r="D145" s="40"/>
      <c r="E145" s="4" t="s">
        <v>4</v>
      </c>
      <c r="F145" s="5">
        <v>7901.77</v>
      </c>
      <c r="G145" s="5">
        <v>604.79999999999995</v>
      </c>
      <c r="H145" s="6">
        <v>616.9</v>
      </c>
      <c r="I145" s="5">
        <v>629.23</v>
      </c>
      <c r="J145" s="5">
        <v>641.82000000000005</v>
      </c>
      <c r="K145" s="5">
        <v>654.65</v>
      </c>
      <c r="L145" s="5">
        <v>667.75</v>
      </c>
      <c r="M145" s="5">
        <v>681.1</v>
      </c>
      <c r="N145" s="5">
        <v>3405.52</v>
      </c>
    </row>
    <row r="146" spans="1:14" ht="39" thickBot="1" x14ac:dyDescent="0.3">
      <c r="A146" s="41"/>
      <c r="B146" s="42"/>
      <c r="C146" s="42"/>
      <c r="D146" s="43"/>
      <c r="E146" s="4" t="s">
        <v>18</v>
      </c>
      <c r="F146" s="5">
        <v>0</v>
      </c>
      <c r="G146" s="5">
        <v>0</v>
      </c>
      <c r="H146" s="6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</row>
    <row r="147" spans="1:14" ht="26.25" thickBot="1" x14ac:dyDescent="0.3">
      <c r="A147" s="41"/>
      <c r="B147" s="42"/>
      <c r="C147" s="42"/>
      <c r="D147" s="43"/>
      <c r="E147" s="4" t="s">
        <v>19</v>
      </c>
      <c r="F147" s="5">
        <v>0</v>
      </c>
      <c r="G147" s="5">
        <v>0</v>
      </c>
      <c r="H147" s="6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</row>
    <row r="148" spans="1:14" ht="26.25" thickBot="1" x14ac:dyDescent="0.3">
      <c r="A148" s="44"/>
      <c r="B148" s="45"/>
      <c r="C148" s="45"/>
      <c r="D148" s="46"/>
      <c r="E148" s="4" t="s">
        <v>67</v>
      </c>
      <c r="F148" s="5">
        <v>7901.77</v>
      </c>
      <c r="G148" s="5">
        <v>604.79999999999995</v>
      </c>
      <c r="H148" s="6">
        <v>616.9</v>
      </c>
      <c r="I148" s="5">
        <v>629.23</v>
      </c>
      <c r="J148" s="5">
        <v>641.82000000000005</v>
      </c>
      <c r="K148" s="5">
        <v>654.65</v>
      </c>
      <c r="L148" s="5">
        <v>667.75</v>
      </c>
      <c r="M148" s="5">
        <v>681.1</v>
      </c>
      <c r="N148" s="5">
        <v>3405.52</v>
      </c>
    </row>
    <row r="149" spans="1:14" ht="15.75" thickBot="1" x14ac:dyDescent="0.3">
      <c r="A149" s="38" t="s">
        <v>47</v>
      </c>
      <c r="B149" s="39"/>
      <c r="C149" s="39"/>
      <c r="D149" s="40"/>
      <c r="E149" s="4" t="s">
        <v>4</v>
      </c>
      <c r="F149" s="5">
        <v>300000</v>
      </c>
      <c r="G149" s="5">
        <v>25000</v>
      </c>
      <c r="H149" s="6">
        <v>25000</v>
      </c>
      <c r="I149" s="5">
        <v>25000</v>
      </c>
      <c r="J149" s="5">
        <v>25000</v>
      </c>
      <c r="K149" s="5">
        <v>25000</v>
      </c>
      <c r="L149" s="5">
        <v>25000</v>
      </c>
      <c r="M149" s="5">
        <v>25000</v>
      </c>
      <c r="N149" s="5">
        <v>125000</v>
      </c>
    </row>
    <row r="150" spans="1:14" ht="39" thickBot="1" x14ac:dyDescent="0.3">
      <c r="A150" s="41"/>
      <c r="B150" s="42"/>
      <c r="C150" s="42"/>
      <c r="D150" s="43"/>
      <c r="E150" s="4" t="s">
        <v>18</v>
      </c>
      <c r="F150" s="5">
        <v>0</v>
      </c>
      <c r="G150" s="5">
        <v>0</v>
      </c>
      <c r="H150" s="6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</row>
    <row r="151" spans="1:14" ht="26.25" thickBot="1" x14ac:dyDescent="0.3">
      <c r="A151" s="41"/>
      <c r="B151" s="42"/>
      <c r="C151" s="42"/>
      <c r="D151" s="43"/>
      <c r="E151" s="4" t="s">
        <v>19</v>
      </c>
      <c r="F151" s="5">
        <v>0</v>
      </c>
      <c r="G151" s="5">
        <v>0</v>
      </c>
      <c r="H151" s="6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</row>
    <row r="152" spans="1:14" ht="26.25" thickBot="1" x14ac:dyDescent="0.3">
      <c r="A152" s="44"/>
      <c r="B152" s="45"/>
      <c r="C152" s="45"/>
      <c r="D152" s="46"/>
      <c r="E152" s="4" t="s">
        <v>67</v>
      </c>
      <c r="F152" s="5">
        <v>300000</v>
      </c>
      <c r="G152" s="5">
        <v>25000</v>
      </c>
      <c r="H152" s="6">
        <v>25000</v>
      </c>
      <c r="I152" s="5">
        <v>25000</v>
      </c>
      <c r="J152" s="5">
        <v>25000</v>
      </c>
      <c r="K152" s="5">
        <v>25000</v>
      </c>
      <c r="L152" s="5">
        <v>25000</v>
      </c>
      <c r="M152" s="5">
        <v>25000</v>
      </c>
      <c r="N152" s="5">
        <v>125000</v>
      </c>
    </row>
    <row r="153" spans="1:14" ht="15.75" thickBot="1" x14ac:dyDescent="0.3">
      <c r="A153" s="38" t="s">
        <v>52</v>
      </c>
      <c r="B153" s="39"/>
      <c r="C153" s="39"/>
      <c r="D153" s="40"/>
      <c r="E153" s="4" t="s">
        <v>4</v>
      </c>
      <c r="F153" s="5">
        <v>1236000</v>
      </c>
      <c r="G153" s="5">
        <v>100000</v>
      </c>
      <c r="H153" s="6">
        <v>106000</v>
      </c>
      <c r="I153" s="5">
        <v>100000</v>
      </c>
      <c r="J153" s="5">
        <v>106000</v>
      </c>
      <c r="K153" s="5">
        <v>100000</v>
      </c>
      <c r="L153" s="5">
        <v>106000</v>
      </c>
      <c r="M153" s="5">
        <v>100000</v>
      </c>
      <c r="N153" s="5">
        <v>518000</v>
      </c>
    </row>
    <row r="154" spans="1:14" ht="39" thickBot="1" x14ac:dyDescent="0.3">
      <c r="A154" s="41"/>
      <c r="B154" s="42"/>
      <c r="C154" s="42"/>
      <c r="D154" s="43"/>
      <c r="E154" s="4" t="s">
        <v>18</v>
      </c>
      <c r="F154" s="5">
        <v>0</v>
      </c>
      <c r="G154" s="5">
        <v>0</v>
      </c>
      <c r="H154" s="6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ht="26.25" thickBot="1" x14ac:dyDescent="0.3">
      <c r="A155" s="41"/>
      <c r="B155" s="42"/>
      <c r="C155" s="42"/>
      <c r="D155" s="43"/>
      <c r="E155" s="4" t="s">
        <v>19</v>
      </c>
      <c r="F155" s="5">
        <v>0</v>
      </c>
      <c r="G155" s="5">
        <v>0</v>
      </c>
      <c r="H155" s="6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ht="26.25" thickBot="1" x14ac:dyDescent="0.3">
      <c r="A156" s="44"/>
      <c r="B156" s="45"/>
      <c r="C156" s="45"/>
      <c r="D156" s="46"/>
      <c r="E156" s="4" t="s">
        <v>67</v>
      </c>
      <c r="F156" s="5">
        <v>1236000</v>
      </c>
      <c r="G156" s="5">
        <v>100000</v>
      </c>
      <c r="H156" s="6">
        <v>106000</v>
      </c>
      <c r="I156" s="5">
        <v>100000</v>
      </c>
      <c r="J156" s="5">
        <v>106000</v>
      </c>
      <c r="K156" s="5">
        <v>100000</v>
      </c>
      <c r="L156" s="5">
        <v>106000</v>
      </c>
      <c r="M156" s="5">
        <v>100000</v>
      </c>
      <c r="N156" s="5">
        <v>518000</v>
      </c>
    </row>
  </sheetData>
  <mergeCells count="163">
    <mergeCell ref="A5:N5"/>
    <mergeCell ref="A6:A8"/>
    <mergeCell ref="B6:B8"/>
    <mergeCell ref="C6:C8"/>
    <mergeCell ref="D6:D8"/>
    <mergeCell ref="E6:E8"/>
    <mergeCell ref="F6:N6"/>
    <mergeCell ref="F7:F8"/>
    <mergeCell ref="G7:N7"/>
    <mergeCell ref="A20:A21"/>
    <mergeCell ref="B20:B21"/>
    <mergeCell ref="C20:C21"/>
    <mergeCell ref="D20:D21"/>
    <mergeCell ref="A22:A23"/>
    <mergeCell ref="B22:B23"/>
    <mergeCell ref="C22:C23"/>
    <mergeCell ref="D22:D23"/>
    <mergeCell ref="A10:N10"/>
    <mergeCell ref="A11:A19"/>
    <mergeCell ref="B11:B19"/>
    <mergeCell ref="C11:C16"/>
    <mergeCell ref="D11:D13"/>
    <mergeCell ref="D14:D16"/>
    <mergeCell ref="C17:C19"/>
    <mergeCell ref="D17:D19"/>
    <mergeCell ref="A28:A33"/>
    <mergeCell ref="B28:B33"/>
    <mergeCell ref="C28:C30"/>
    <mergeCell ref="D28:D30"/>
    <mergeCell ref="C31:C33"/>
    <mergeCell ref="D31:D33"/>
    <mergeCell ref="A24:A27"/>
    <mergeCell ref="B24:B27"/>
    <mergeCell ref="C24:C25"/>
    <mergeCell ref="D24:D25"/>
    <mergeCell ref="C26:C27"/>
    <mergeCell ref="D26:D27"/>
    <mergeCell ref="A34:A35"/>
    <mergeCell ref="B34:B35"/>
    <mergeCell ref="C34:C35"/>
    <mergeCell ref="D34:D35"/>
    <mergeCell ref="A36:A39"/>
    <mergeCell ref="B36:B39"/>
    <mergeCell ref="C36:C37"/>
    <mergeCell ref="D36:D37"/>
    <mergeCell ref="C38:C39"/>
    <mergeCell ref="D38:D39"/>
    <mergeCell ref="A44:A45"/>
    <mergeCell ref="B44:B45"/>
    <mergeCell ref="C44:C45"/>
    <mergeCell ref="D44:D45"/>
    <mergeCell ref="A58:N58"/>
    <mergeCell ref="A40:A41"/>
    <mergeCell ref="B40:B41"/>
    <mergeCell ref="C40:C41"/>
    <mergeCell ref="D40:D41"/>
    <mergeCell ref="A42:A43"/>
    <mergeCell ref="B42:B43"/>
    <mergeCell ref="C42:C43"/>
    <mergeCell ref="D42:D43"/>
    <mergeCell ref="D46:D49"/>
    <mergeCell ref="A46:A53"/>
    <mergeCell ref="B46:B53"/>
    <mergeCell ref="D50:D53"/>
    <mergeCell ref="C46:C53"/>
    <mergeCell ref="A63:A66"/>
    <mergeCell ref="B63:B66"/>
    <mergeCell ref="C63:C64"/>
    <mergeCell ref="D63:D64"/>
    <mergeCell ref="C65:C66"/>
    <mergeCell ref="D65:D66"/>
    <mergeCell ref="A59:A62"/>
    <mergeCell ref="B59:B62"/>
    <mergeCell ref="C59:C60"/>
    <mergeCell ref="D59:D60"/>
    <mergeCell ref="C61:C62"/>
    <mergeCell ref="D61:D62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79:A80"/>
    <mergeCell ref="B79:B80"/>
    <mergeCell ref="C79:C80"/>
    <mergeCell ref="D79:D80"/>
    <mergeCell ref="A81:A82"/>
    <mergeCell ref="B81:B82"/>
    <mergeCell ref="C81:C82"/>
    <mergeCell ref="D81:D82"/>
    <mergeCell ref="A75:A76"/>
    <mergeCell ref="B75:B76"/>
    <mergeCell ref="C75:C76"/>
    <mergeCell ref="D75:D76"/>
    <mergeCell ref="A77:A78"/>
    <mergeCell ref="B77:B78"/>
    <mergeCell ref="C77:C78"/>
    <mergeCell ref="D77:D78"/>
    <mergeCell ref="A89:A91"/>
    <mergeCell ref="B89:B91"/>
    <mergeCell ref="C89:C91"/>
    <mergeCell ref="D89:D91"/>
    <mergeCell ref="A92:D94"/>
    <mergeCell ref="A95:N95"/>
    <mergeCell ref="A83:A84"/>
    <mergeCell ref="B83:B84"/>
    <mergeCell ref="C83:C84"/>
    <mergeCell ref="D83:D84"/>
    <mergeCell ref="A85:A88"/>
    <mergeCell ref="B85:B88"/>
    <mergeCell ref="C85:C86"/>
    <mergeCell ref="D85:D86"/>
    <mergeCell ref="C87:C88"/>
    <mergeCell ref="D87:D88"/>
    <mergeCell ref="C101:C102"/>
    <mergeCell ref="D101:D102"/>
    <mergeCell ref="A103:A104"/>
    <mergeCell ref="B103:B104"/>
    <mergeCell ref="C103:C104"/>
    <mergeCell ref="D103:D104"/>
    <mergeCell ref="A96:A98"/>
    <mergeCell ref="B96:B98"/>
    <mergeCell ref="C96:C98"/>
    <mergeCell ref="D96:D98"/>
    <mergeCell ref="A99:A100"/>
    <mergeCell ref="B99:B100"/>
    <mergeCell ref="C99:C100"/>
    <mergeCell ref="D99:D100"/>
    <mergeCell ref="A132:D136"/>
    <mergeCell ref="L1:N4"/>
    <mergeCell ref="A153:D156"/>
    <mergeCell ref="A137:D140"/>
    <mergeCell ref="A141:D144"/>
    <mergeCell ref="A145:D148"/>
    <mergeCell ref="A149:D152"/>
    <mergeCell ref="A109:D111"/>
    <mergeCell ref="A117:D117"/>
    <mergeCell ref="A118:D121"/>
    <mergeCell ref="A105:A106"/>
    <mergeCell ref="B105:B106"/>
    <mergeCell ref="C105:C106"/>
    <mergeCell ref="D105:D106"/>
    <mergeCell ref="A107:A108"/>
    <mergeCell ref="B107:B108"/>
    <mergeCell ref="C107:C108"/>
    <mergeCell ref="A54:D57"/>
    <mergeCell ref="A112:D116"/>
    <mergeCell ref="A122:D126"/>
    <mergeCell ref="A127:D131"/>
    <mergeCell ref="D107:D108"/>
    <mergeCell ref="A101:A102"/>
    <mergeCell ref="B101:B10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4" manualBreakCount="4">
    <brk id="35" max="13" man="1"/>
    <brk id="70" max="13" man="1"/>
    <brk id="102" max="13" man="1"/>
    <brk id="1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tabSelected="1" view="pageBreakPreview" topLeftCell="A4" zoomScaleNormal="80" zoomScaleSheetLayoutView="100" workbookViewId="0">
      <selection activeCell="F113" sqref="F113"/>
    </sheetView>
  </sheetViews>
  <sheetFormatPr defaultRowHeight="15" x14ac:dyDescent="0.25"/>
  <cols>
    <col min="1" max="1" width="7.140625" style="9" customWidth="1"/>
    <col min="2" max="2" width="37" customWidth="1"/>
    <col min="3" max="3" width="27.85546875" customWidth="1"/>
    <col min="4" max="4" width="30.42578125" customWidth="1"/>
    <col min="5" max="5" width="12.42578125" customWidth="1"/>
    <col min="6" max="6" width="16.7109375" customWidth="1"/>
    <col min="7" max="7" width="17.140625" customWidth="1"/>
    <col min="8" max="8" width="16" style="1" customWidth="1"/>
    <col min="9" max="9" width="17" customWidth="1"/>
    <col min="10" max="10" width="15.28515625" customWidth="1"/>
    <col min="11" max="11" width="15.140625" bestFit="1" customWidth="1"/>
    <col min="12" max="12" width="15.7109375" bestFit="1" customWidth="1"/>
    <col min="13" max="13" width="15.140625" bestFit="1" customWidth="1"/>
    <col min="14" max="14" width="15.7109375" bestFit="1" customWidth="1"/>
  </cols>
  <sheetData>
    <row r="1" spans="1:14" x14ac:dyDescent="0.25">
      <c r="L1" s="36" t="s">
        <v>106</v>
      </c>
      <c r="M1" s="36"/>
      <c r="N1" s="36"/>
    </row>
    <row r="2" spans="1:14" x14ac:dyDescent="0.25">
      <c r="L2" s="36"/>
      <c r="M2" s="36"/>
      <c r="N2" s="36"/>
    </row>
    <row r="3" spans="1:14" x14ac:dyDescent="0.25">
      <c r="L3" s="36"/>
      <c r="M3" s="36"/>
      <c r="N3" s="36"/>
    </row>
    <row r="4" spans="1:14" ht="64.5" customHeight="1" x14ac:dyDescent="0.25">
      <c r="L4" s="37"/>
      <c r="M4" s="37"/>
      <c r="N4" s="37"/>
    </row>
    <row r="5" spans="1:14" ht="35.25" customHeight="1" x14ac:dyDescent="0.25">
      <c r="A5" s="80" t="s">
        <v>72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.75" thickBot="1" x14ac:dyDescent="0.3">
      <c r="A6" s="65" t="s">
        <v>71</v>
      </c>
      <c r="B6" s="65" t="s">
        <v>74</v>
      </c>
      <c r="C6" s="65" t="s">
        <v>0</v>
      </c>
      <c r="D6" s="65" t="s">
        <v>1</v>
      </c>
      <c r="E6" s="65" t="s">
        <v>2</v>
      </c>
      <c r="F6" s="33" t="s">
        <v>3</v>
      </c>
      <c r="G6" s="34"/>
      <c r="H6" s="34"/>
      <c r="I6" s="34"/>
      <c r="J6" s="34"/>
      <c r="K6" s="34"/>
      <c r="L6" s="34"/>
      <c r="M6" s="34"/>
      <c r="N6" s="35"/>
    </row>
    <row r="7" spans="1:14" ht="15.75" thickBot="1" x14ac:dyDescent="0.3">
      <c r="A7" s="65"/>
      <c r="B7" s="65"/>
      <c r="C7" s="65"/>
      <c r="D7" s="65"/>
      <c r="E7" s="65"/>
      <c r="F7" s="50" t="s">
        <v>4</v>
      </c>
      <c r="G7" s="67" t="s">
        <v>5</v>
      </c>
      <c r="H7" s="68"/>
      <c r="I7" s="68"/>
      <c r="J7" s="68"/>
      <c r="K7" s="68"/>
      <c r="L7" s="68"/>
      <c r="M7" s="68"/>
      <c r="N7" s="69"/>
    </row>
    <row r="8" spans="1:14" ht="36" customHeight="1" thickBot="1" x14ac:dyDescent="0.3">
      <c r="A8" s="51"/>
      <c r="B8" s="51"/>
      <c r="C8" s="51"/>
      <c r="D8" s="51"/>
      <c r="E8" s="51"/>
      <c r="F8" s="51"/>
      <c r="G8" s="22" t="s">
        <v>6</v>
      </c>
      <c r="H8" s="3" t="s">
        <v>7</v>
      </c>
      <c r="I8" s="22" t="s">
        <v>8</v>
      </c>
      <c r="J8" s="22" t="s">
        <v>9</v>
      </c>
      <c r="K8" s="22" t="s">
        <v>10</v>
      </c>
      <c r="L8" s="22" t="s">
        <v>11</v>
      </c>
      <c r="M8" s="22" t="s">
        <v>12</v>
      </c>
      <c r="N8" s="22" t="s">
        <v>13</v>
      </c>
    </row>
    <row r="9" spans="1:14" ht="15.75" thickBot="1" x14ac:dyDescent="0.3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3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</row>
    <row r="10" spans="1:14" ht="15.75" thickBot="1" x14ac:dyDescent="0.3">
      <c r="A10" s="67" t="s">
        <v>14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s="14" customFormat="1" ht="15.75" thickBot="1" x14ac:dyDescent="0.3">
      <c r="A11" s="50" t="s">
        <v>15</v>
      </c>
      <c r="B11" s="52" t="s">
        <v>75</v>
      </c>
      <c r="C11" s="52" t="s">
        <v>16</v>
      </c>
      <c r="D11" s="77" t="s">
        <v>17</v>
      </c>
      <c r="E11" s="15" t="s">
        <v>4</v>
      </c>
      <c r="F11" s="7">
        <f>SUM(F12:F13)</f>
        <v>18511693.43</v>
      </c>
      <c r="G11" s="7">
        <v>8918179.1300000008</v>
      </c>
      <c r="H11" s="6">
        <f t="shared" ref="H11:J11" si="0">SUM(H12:H13)</f>
        <v>9593514.3000000007</v>
      </c>
      <c r="I11" s="12">
        <f>SUM(I12:I13)</f>
        <v>0</v>
      </c>
      <c r="J11" s="7">
        <f t="shared" si="0"/>
        <v>0</v>
      </c>
      <c r="K11" s="7" t="s">
        <v>73</v>
      </c>
      <c r="L11" s="7" t="s">
        <v>73</v>
      </c>
      <c r="M11" s="7" t="s">
        <v>73</v>
      </c>
      <c r="N11" s="7" t="s">
        <v>73</v>
      </c>
    </row>
    <row r="12" spans="1:14" s="14" customFormat="1" ht="39" thickBot="1" x14ac:dyDescent="0.3">
      <c r="A12" s="65"/>
      <c r="B12" s="66"/>
      <c r="C12" s="66"/>
      <c r="D12" s="78"/>
      <c r="E12" s="15" t="s">
        <v>18</v>
      </c>
      <c r="F12" s="7">
        <f>SUM(G12:N12)</f>
        <v>14675503.289999999</v>
      </c>
      <c r="G12" s="7">
        <v>7051988.4900000002</v>
      </c>
      <c r="H12" s="6">
        <f>7789500-165985.2</f>
        <v>7623514.7999999998</v>
      </c>
      <c r="I12" s="11" t="s">
        <v>73</v>
      </c>
      <c r="J12" s="7" t="s">
        <v>73</v>
      </c>
      <c r="K12" s="7" t="s">
        <v>73</v>
      </c>
      <c r="L12" s="7" t="s">
        <v>73</v>
      </c>
      <c r="M12" s="7" t="s">
        <v>73</v>
      </c>
      <c r="N12" s="7" t="s">
        <v>73</v>
      </c>
    </row>
    <row r="13" spans="1:14" s="14" customFormat="1" ht="26.25" thickBot="1" x14ac:dyDescent="0.3">
      <c r="A13" s="65"/>
      <c r="B13" s="66"/>
      <c r="C13" s="66"/>
      <c r="D13" s="79"/>
      <c r="E13" s="15" t="s">
        <v>19</v>
      </c>
      <c r="F13" s="7">
        <f>SUM(G13:N13)</f>
        <v>3836190.1399999997</v>
      </c>
      <c r="G13" s="7">
        <v>1866190.64</v>
      </c>
      <c r="H13" s="6">
        <v>1969999.5</v>
      </c>
      <c r="I13" s="11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</row>
    <row r="14" spans="1:14" ht="15.75" thickBot="1" x14ac:dyDescent="0.3">
      <c r="A14" s="65"/>
      <c r="B14" s="66"/>
      <c r="C14" s="66"/>
      <c r="D14" s="52" t="s">
        <v>16</v>
      </c>
      <c r="E14" s="24" t="s">
        <v>4</v>
      </c>
      <c r="F14" s="5">
        <f>SUM(F15:F16)</f>
        <v>477829494.68000007</v>
      </c>
      <c r="G14" s="5">
        <v>89693389.390000001</v>
      </c>
      <c r="H14" s="6">
        <f>SUM(H15:H16)</f>
        <v>56554731.5</v>
      </c>
      <c r="I14" s="11">
        <f>SUM(I15:I16)</f>
        <v>93787750</v>
      </c>
      <c r="J14" s="11">
        <f>SUM(J15:J16)</f>
        <v>11003723.6</v>
      </c>
      <c r="K14" s="11">
        <f t="shared" ref="K14:N14" si="1">SUM(K15:K16)</f>
        <v>42509375</v>
      </c>
      <c r="L14" s="11">
        <f t="shared" si="1"/>
        <v>150905700</v>
      </c>
      <c r="M14" s="11">
        <f t="shared" si="1"/>
        <v>33374825.190000001</v>
      </c>
      <c r="N14" s="11">
        <f t="shared" si="1"/>
        <v>0</v>
      </c>
    </row>
    <row r="15" spans="1:14" ht="39" thickBot="1" x14ac:dyDescent="0.3">
      <c r="A15" s="65"/>
      <c r="B15" s="66"/>
      <c r="C15" s="66"/>
      <c r="D15" s="66"/>
      <c r="E15" s="24" t="s">
        <v>18</v>
      </c>
      <c r="F15" s="5">
        <f t="shared" ref="F15:F16" si="2">SUM(G15:N15)</f>
        <v>393923996.71000004</v>
      </c>
      <c r="G15" s="5">
        <v>71754711.510000005</v>
      </c>
      <c r="H15" s="6">
        <f>14772400+165985.2+30305400</f>
        <v>45243785.200000003</v>
      </c>
      <c r="I15" s="11">
        <v>75030200</v>
      </c>
      <c r="J15" s="16">
        <f>1761300+5722000</f>
        <v>7483300</v>
      </c>
      <c r="K15" s="5">
        <f>21254700+15941000</f>
        <v>37195700</v>
      </c>
      <c r="L15" s="5">
        <f>75000000+56250000</f>
        <v>131250000</v>
      </c>
      <c r="M15" s="5">
        <v>25966300</v>
      </c>
      <c r="N15" s="7" t="s">
        <v>73</v>
      </c>
    </row>
    <row r="16" spans="1:14" ht="26.25" thickBot="1" x14ac:dyDescent="0.3">
      <c r="A16" s="65"/>
      <c r="B16" s="66"/>
      <c r="C16" s="53"/>
      <c r="D16" s="53"/>
      <c r="E16" s="24" t="s">
        <v>19</v>
      </c>
      <c r="F16" s="5">
        <f t="shared" si="2"/>
        <v>83905497.969999999</v>
      </c>
      <c r="G16" s="5">
        <v>17938677.879999999</v>
      </c>
      <c r="H16" s="6">
        <f>1587714.12+1805472.4+299913.48+41496.3+7576350</f>
        <v>11310946.300000001</v>
      </c>
      <c r="I16" s="11">
        <v>18757550</v>
      </c>
      <c r="J16" s="16">
        <f>440325+1649598.6+1430500</f>
        <v>3520423.6</v>
      </c>
      <c r="K16" s="5">
        <f>4974400+339275</f>
        <v>5313675</v>
      </c>
      <c r="L16" s="5">
        <v>19655700</v>
      </c>
      <c r="M16" s="5">
        <v>7408525.1900000004</v>
      </c>
      <c r="N16" s="7" t="s">
        <v>73</v>
      </c>
    </row>
    <row r="17" spans="1:14" ht="15.75" thickBot="1" x14ac:dyDescent="0.3">
      <c r="A17" s="65"/>
      <c r="B17" s="66"/>
      <c r="C17" s="52" t="s">
        <v>20</v>
      </c>
      <c r="D17" s="52" t="s">
        <v>21</v>
      </c>
      <c r="E17" s="24" t="s">
        <v>4</v>
      </c>
      <c r="F17" s="5">
        <v>0</v>
      </c>
      <c r="G17" s="5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39" thickBot="1" x14ac:dyDescent="0.3">
      <c r="A18" s="65"/>
      <c r="B18" s="66"/>
      <c r="C18" s="66"/>
      <c r="D18" s="66"/>
      <c r="E18" s="24" t="s">
        <v>18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ht="26.25" thickBot="1" x14ac:dyDescent="0.3">
      <c r="A19" s="51"/>
      <c r="B19" s="53"/>
      <c r="C19" s="53"/>
      <c r="D19" s="53"/>
      <c r="E19" s="24" t="s">
        <v>19</v>
      </c>
      <c r="F19" s="5">
        <v>0</v>
      </c>
      <c r="G19" s="5">
        <v>0</v>
      </c>
      <c r="H19" s="6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24.75" customHeight="1" thickBot="1" x14ac:dyDescent="0.3">
      <c r="A20" s="50" t="s">
        <v>22</v>
      </c>
      <c r="B20" s="52" t="s">
        <v>76</v>
      </c>
      <c r="C20" s="52" t="s">
        <v>20</v>
      </c>
      <c r="D20" s="52" t="s">
        <v>21</v>
      </c>
      <c r="E20" s="24" t="s">
        <v>4</v>
      </c>
      <c r="F20" s="5">
        <v>0</v>
      </c>
      <c r="G20" s="5">
        <v>0</v>
      </c>
      <c r="H20" s="6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ht="26.25" thickBot="1" x14ac:dyDescent="0.3">
      <c r="A21" s="51"/>
      <c r="B21" s="53"/>
      <c r="C21" s="53"/>
      <c r="D21" s="53"/>
      <c r="E21" s="24" t="s">
        <v>19</v>
      </c>
      <c r="F21" s="5">
        <v>0</v>
      </c>
      <c r="G21" s="5">
        <v>0</v>
      </c>
      <c r="H21" s="6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ht="75.75" customHeight="1" thickBot="1" x14ac:dyDescent="0.3">
      <c r="A22" s="50" t="s">
        <v>23</v>
      </c>
      <c r="B22" s="52" t="s">
        <v>77</v>
      </c>
      <c r="C22" s="52" t="s">
        <v>16</v>
      </c>
      <c r="D22" s="52" t="s">
        <v>17</v>
      </c>
      <c r="E22" s="24" t="s">
        <v>4</v>
      </c>
      <c r="F22" s="5">
        <f>F23</f>
        <v>4197951.5199999996</v>
      </c>
      <c r="G22" s="5">
        <v>1838377.52</v>
      </c>
      <c r="H22" s="6">
        <f>H23</f>
        <v>2359574</v>
      </c>
      <c r="I22" s="11" t="s">
        <v>73</v>
      </c>
      <c r="J22" s="11" t="s">
        <v>73</v>
      </c>
      <c r="K22" s="11" t="s">
        <v>73</v>
      </c>
      <c r="L22" s="11" t="s">
        <v>73</v>
      </c>
      <c r="M22" s="11" t="s">
        <v>73</v>
      </c>
      <c r="N22" s="11" t="s">
        <v>73</v>
      </c>
    </row>
    <row r="23" spans="1:14" ht="43.5" customHeight="1" thickBot="1" x14ac:dyDescent="0.3">
      <c r="A23" s="51"/>
      <c r="B23" s="53"/>
      <c r="C23" s="53"/>
      <c r="D23" s="53"/>
      <c r="E23" s="24" t="s">
        <v>19</v>
      </c>
      <c r="F23" s="5">
        <f>SUM(G23:N23)</f>
        <v>4197951.5199999996</v>
      </c>
      <c r="G23" s="5">
        <v>1838377.52</v>
      </c>
      <c r="H23" s="6">
        <f>1925000-773561.44+2046045.5-837910.06</f>
        <v>2359574</v>
      </c>
      <c r="I23" s="11" t="s">
        <v>73</v>
      </c>
      <c r="J23" s="11" t="s">
        <v>73</v>
      </c>
      <c r="K23" s="11" t="s">
        <v>73</v>
      </c>
      <c r="L23" s="11" t="s">
        <v>73</v>
      </c>
      <c r="M23" s="11" t="s">
        <v>73</v>
      </c>
      <c r="N23" s="11" t="s">
        <v>73</v>
      </c>
    </row>
    <row r="24" spans="1:14" ht="15.75" thickBot="1" x14ac:dyDescent="0.3">
      <c r="A24" s="50" t="s">
        <v>24</v>
      </c>
      <c r="B24" s="52" t="s">
        <v>78</v>
      </c>
      <c r="C24" s="52" t="s">
        <v>16</v>
      </c>
      <c r="D24" s="52" t="s">
        <v>17</v>
      </c>
      <c r="E24" s="24" t="s">
        <v>4</v>
      </c>
      <c r="F24" s="5">
        <v>0</v>
      </c>
      <c r="G24" s="5">
        <v>0</v>
      </c>
      <c r="H24" s="6">
        <v>0</v>
      </c>
      <c r="I24" s="5">
        <v>0</v>
      </c>
      <c r="J24" s="7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26.25" thickBot="1" x14ac:dyDescent="0.3">
      <c r="A25" s="65"/>
      <c r="B25" s="66"/>
      <c r="C25" s="53"/>
      <c r="D25" s="53"/>
      <c r="E25" s="24" t="s">
        <v>19</v>
      </c>
      <c r="F25" s="5">
        <v>0</v>
      </c>
      <c r="G25" s="5">
        <v>0</v>
      </c>
      <c r="H25" s="6">
        <v>0</v>
      </c>
      <c r="I25" s="5">
        <v>0</v>
      </c>
      <c r="J25" s="7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24.75" customHeight="1" thickBot="1" x14ac:dyDescent="0.3">
      <c r="A26" s="65"/>
      <c r="B26" s="66"/>
      <c r="C26" s="52" t="s">
        <v>20</v>
      </c>
      <c r="D26" s="52" t="s">
        <v>21</v>
      </c>
      <c r="E26" s="24" t="s">
        <v>4</v>
      </c>
      <c r="F26" s="5">
        <v>0</v>
      </c>
      <c r="G26" s="5">
        <v>0</v>
      </c>
      <c r="H26" s="6">
        <v>0</v>
      </c>
      <c r="I26" s="5">
        <v>0</v>
      </c>
      <c r="J26" s="7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26.25" thickBot="1" x14ac:dyDescent="0.3">
      <c r="A27" s="51"/>
      <c r="B27" s="53"/>
      <c r="C27" s="53"/>
      <c r="D27" s="53"/>
      <c r="E27" s="24" t="s">
        <v>19</v>
      </c>
      <c r="F27" s="5">
        <v>0</v>
      </c>
      <c r="G27" s="5">
        <v>0</v>
      </c>
      <c r="H27" s="6">
        <v>0</v>
      </c>
      <c r="I27" s="5">
        <v>0</v>
      </c>
      <c r="J27" s="7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.75" thickBot="1" x14ac:dyDescent="0.3">
      <c r="A28" s="50" t="s">
        <v>25</v>
      </c>
      <c r="B28" s="52" t="s">
        <v>79</v>
      </c>
      <c r="C28" s="52" t="s">
        <v>16</v>
      </c>
      <c r="D28" s="52" t="s">
        <v>17</v>
      </c>
      <c r="E28" s="24" t="s">
        <v>4</v>
      </c>
      <c r="F28" s="5">
        <f>SUM(F29:F30)</f>
        <v>28077045.259999998</v>
      </c>
      <c r="G28" s="5">
        <v>2089013.38</v>
      </c>
      <c r="H28" s="6">
        <f>SUM(H29:H30)</f>
        <v>3999309.88</v>
      </c>
      <c r="I28" s="10" t="s">
        <v>73</v>
      </c>
      <c r="J28" s="11">
        <f>SUM(J29)</f>
        <v>0</v>
      </c>
      <c r="K28" s="10">
        <f>K29</f>
        <v>0</v>
      </c>
      <c r="L28" s="10">
        <f t="shared" ref="L28:M28" si="3">L29</f>
        <v>3141246</v>
      </c>
      <c r="M28" s="10">
        <f t="shared" si="3"/>
        <v>3141246</v>
      </c>
      <c r="N28" s="10">
        <f>N29</f>
        <v>15706230</v>
      </c>
    </row>
    <row r="29" spans="1:14" ht="26.25" thickBot="1" x14ac:dyDescent="0.3">
      <c r="A29" s="65"/>
      <c r="B29" s="66"/>
      <c r="C29" s="66"/>
      <c r="D29" s="66"/>
      <c r="E29" s="24" t="s">
        <v>19</v>
      </c>
      <c r="F29" s="5">
        <f>SUM(G29:N29)</f>
        <v>28077045.259999998</v>
      </c>
      <c r="G29" s="5">
        <v>2089013.38</v>
      </c>
      <c r="H29" s="6">
        <v>3999309.88</v>
      </c>
      <c r="I29" s="10" t="s">
        <v>73</v>
      </c>
      <c r="J29" s="11" t="s">
        <v>73</v>
      </c>
      <c r="K29" s="10">
        <f>K30</f>
        <v>0</v>
      </c>
      <c r="L29" s="10">
        <v>3141246</v>
      </c>
      <c r="M29" s="10">
        <v>3141246</v>
      </c>
      <c r="N29" s="11">
        <f>M29*5</f>
        <v>15706230</v>
      </c>
    </row>
    <row r="30" spans="1:14" ht="39" thickBot="1" x14ac:dyDescent="0.3">
      <c r="A30" s="65"/>
      <c r="B30" s="66"/>
      <c r="C30" s="53"/>
      <c r="D30" s="53"/>
      <c r="E30" s="24" t="s">
        <v>18</v>
      </c>
      <c r="F30" s="5">
        <v>0</v>
      </c>
      <c r="G30" s="5">
        <v>0</v>
      </c>
      <c r="H30" s="6">
        <v>0</v>
      </c>
      <c r="I30" s="5">
        <v>0</v>
      </c>
      <c r="J30" s="7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5.75" thickBot="1" x14ac:dyDescent="0.3">
      <c r="A31" s="65"/>
      <c r="B31" s="66"/>
      <c r="C31" s="52" t="s">
        <v>20</v>
      </c>
      <c r="D31" s="52" t="s">
        <v>21</v>
      </c>
      <c r="E31" s="24" t="s">
        <v>4</v>
      </c>
      <c r="F31" s="5">
        <v>0</v>
      </c>
      <c r="G31" s="5">
        <v>0</v>
      </c>
      <c r="H31" s="6">
        <v>0</v>
      </c>
      <c r="I31" s="5">
        <v>0</v>
      </c>
      <c r="J31" s="7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26.25" thickBot="1" x14ac:dyDescent="0.3">
      <c r="A32" s="65"/>
      <c r="B32" s="66"/>
      <c r="C32" s="66"/>
      <c r="D32" s="66"/>
      <c r="E32" s="24" t="s">
        <v>19</v>
      </c>
      <c r="F32" s="5">
        <v>0</v>
      </c>
      <c r="G32" s="5">
        <v>0</v>
      </c>
      <c r="H32" s="6">
        <v>0</v>
      </c>
      <c r="I32" s="5">
        <v>0</v>
      </c>
      <c r="J32" s="7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39" thickBot="1" x14ac:dyDescent="0.3">
      <c r="A33" s="51"/>
      <c r="B33" s="53"/>
      <c r="C33" s="53"/>
      <c r="D33" s="53"/>
      <c r="E33" s="24" t="s">
        <v>18</v>
      </c>
      <c r="F33" s="5">
        <v>0</v>
      </c>
      <c r="G33" s="5">
        <v>0</v>
      </c>
      <c r="H33" s="6">
        <v>0</v>
      </c>
      <c r="I33" s="5">
        <v>0</v>
      </c>
      <c r="J33" s="7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5.75" thickBot="1" x14ac:dyDescent="0.3">
      <c r="A34" s="50" t="s">
        <v>26</v>
      </c>
      <c r="B34" s="52" t="s">
        <v>80</v>
      </c>
      <c r="C34" s="52" t="s">
        <v>16</v>
      </c>
      <c r="D34" s="52" t="s">
        <v>17</v>
      </c>
      <c r="E34" s="24" t="s">
        <v>4</v>
      </c>
      <c r="F34" s="5">
        <v>0</v>
      </c>
      <c r="G34" s="5">
        <v>0</v>
      </c>
      <c r="H34" s="6">
        <v>0</v>
      </c>
      <c r="I34" s="5">
        <v>0</v>
      </c>
      <c r="J34" s="7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38.25" customHeight="1" thickBot="1" x14ac:dyDescent="0.3">
      <c r="A35" s="51"/>
      <c r="B35" s="53"/>
      <c r="C35" s="53"/>
      <c r="D35" s="53"/>
      <c r="E35" s="24" t="s">
        <v>19</v>
      </c>
      <c r="F35" s="5">
        <v>0</v>
      </c>
      <c r="G35" s="5">
        <v>0</v>
      </c>
      <c r="H35" s="6">
        <v>0</v>
      </c>
      <c r="I35" s="5">
        <v>0</v>
      </c>
      <c r="J35" s="7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5.75" thickBot="1" x14ac:dyDescent="0.3">
      <c r="A36" s="50" t="s">
        <v>27</v>
      </c>
      <c r="B36" s="52" t="s">
        <v>81</v>
      </c>
      <c r="C36" s="52" t="s">
        <v>16</v>
      </c>
      <c r="D36" s="52" t="s">
        <v>17</v>
      </c>
      <c r="E36" s="24" t="s">
        <v>4</v>
      </c>
      <c r="F36" s="5">
        <v>0</v>
      </c>
      <c r="G36" s="5">
        <v>0</v>
      </c>
      <c r="H36" s="6">
        <v>0</v>
      </c>
      <c r="I36" s="5">
        <v>0</v>
      </c>
      <c r="J36" s="7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26.25" thickBot="1" x14ac:dyDescent="0.3">
      <c r="A37" s="65"/>
      <c r="B37" s="66"/>
      <c r="C37" s="53"/>
      <c r="D37" s="53"/>
      <c r="E37" s="24" t="s">
        <v>19</v>
      </c>
      <c r="F37" s="5">
        <v>0</v>
      </c>
      <c r="G37" s="5">
        <v>0</v>
      </c>
      <c r="H37" s="6">
        <v>0</v>
      </c>
      <c r="I37" s="5">
        <v>0</v>
      </c>
      <c r="J37" s="7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24.75" customHeight="1" thickBot="1" x14ac:dyDescent="0.3">
      <c r="A38" s="65"/>
      <c r="B38" s="66"/>
      <c r="C38" s="52" t="s">
        <v>20</v>
      </c>
      <c r="D38" s="52" t="s">
        <v>21</v>
      </c>
      <c r="E38" s="24" t="s">
        <v>4</v>
      </c>
      <c r="F38" s="5">
        <v>0</v>
      </c>
      <c r="G38" s="5">
        <v>0</v>
      </c>
      <c r="H38" s="6">
        <v>0</v>
      </c>
      <c r="I38" s="5">
        <v>0</v>
      </c>
      <c r="J38" s="7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26.25" thickBot="1" x14ac:dyDescent="0.3">
      <c r="A39" s="51"/>
      <c r="B39" s="53"/>
      <c r="C39" s="53"/>
      <c r="D39" s="53"/>
      <c r="E39" s="24" t="s">
        <v>19</v>
      </c>
      <c r="F39" s="5">
        <v>0</v>
      </c>
      <c r="G39" s="5">
        <v>0</v>
      </c>
      <c r="H39" s="6">
        <v>0</v>
      </c>
      <c r="I39" s="5">
        <v>0</v>
      </c>
      <c r="J39" s="7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50.25" customHeight="1" thickBot="1" x14ac:dyDescent="0.3">
      <c r="A40" s="50" t="s">
        <v>28</v>
      </c>
      <c r="B40" s="52" t="s">
        <v>82</v>
      </c>
      <c r="C40" s="52" t="s">
        <v>16</v>
      </c>
      <c r="D40" s="52" t="s">
        <v>17</v>
      </c>
      <c r="E40" s="24" t="s">
        <v>4</v>
      </c>
      <c r="F40" s="5">
        <f>F41</f>
        <v>13547900</v>
      </c>
      <c r="G40" s="5">
        <v>1399000</v>
      </c>
      <c r="H40" s="6">
        <f>1400000-1400000</f>
        <v>0</v>
      </c>
      <c r="I40" s="5">
        <f>I41</f>
        <v>669000</v>
      </c>
      <c r="J40" s="11">
        <f>SUM(J41)</f>
        <v>700000</v>
      </c>
      <c r="K40" s="10">
        <f t="shared" ref="K40:M40" si="4">SUM(K41)</f>
        <v>979900</v>
      </c>
      <c r="L40" s="10">
        <f t="shared" si="4"/>
        <v>1400000</v>
      </c>
      <c r="M40" s="10">
        <f t="shared" si="4"/>
        <v>1400000</v>
      </c>
      <c r="N40" s="10">
        <f>N41</f>
        <v>7000000</v>
      </c>
    </row>
    <row r="41" spans="1:14" ht="44.25" customHeight="1" thickBot="1" x14ac:dyDescent="0.3">
      <c r="A41" s="51"/>
      <c r="B41" s="53"/>
      <c r="C41" s="53"/>
      <c r="D41" s="53"/>
      <c r="E41" s="24" t="s">
        <v>19</v>
      </c>
      <c r="F41" s="5">
        <f>SUM(G41:N41)</f>
        <v>13547900</v>
      </c>
      <c r="G41" s="5">
        <v>1399000</v>
      </c>
      <c r="H41" s="6">
        <f>1400000-1400000</f>
        <v>0</v>
      </c>
      <c r="I41" s="5">
        <v>669000</v>
      </c>
      <c r="J41" s="11">
        <v>700000</v>
      </c>
      <c r="K41" s="10">
        <v>979900</v>
      </c>
      <c r="L41" s="10">
        <v>1400000</v>
      </c>
      <c r="M41" s="10">
        <v>1400000</v>
      </c>
      <c r="N41" s="5">
        <f>M41*5</f>
        <v>7000000</v>
      </c>
    </row>
    <row r="42" spans="1:14" ht="37.5" customHeight="1" thickBot="1" x14ac:dyDescent="0.3">
      <c r="A42" s="50" t="s">
        <v>29</v>
      </c>
      <c r="B42" s="52" t="s">
        <v>83</v>
      </c>
      <c r="C42" s="52" t="s">
        <v>16</v>
      </c>
      <c r="D42" s="52" t="s">
        <v>17</v>
      </c>
      <c r="E42" s="24" t="s">
        <v>4</v>
      </c>
      <c r="F42" s="5">
        <f>SUM(F43)</f>
        <v>13132438.68</v>
      </c>
      <c r="G42" s="5">
        <v>1258438.68</v>
      </c>
      <c r="H42" s="6">
        <v>0</v>
      </c>
      <c r="I42" s="5">
        <f>SUM(I43)</f>
        <v>1140000</v>
      </c>
      <c r="J42" s="7">
        <f>J43</f>
        <v>790000</v>
      </c>
      <c r="K42" s="5">
        <f t="shared" ref="K42:N42" si="5">K43</f>
        <v>1194000</v>
      </c>
      <c r="L42" s="5">
        <f t="shared" si="5"/>
        <v>1250000</v>
      </c>
      <c r="M42" s="5">
        <f t="shared" si="5"/>
        <v>1250000</v>
      </c>
      <c r="N42" s="5">
        <f t="shared" si="5"/>
        <v>6250000</v>
      </c>
    </row>
    <row r="43" spans="1:14" ht="42" customHeight="1" thickBot="1" x14ac:dyDescent="0.3">
      <c r="A43" s="51"/>
      <c r="B43" s="53"/>
      <c r="C43" s="53"/>
      <c r="D43" s="53"/>
      <c r="E43" s="24" t="s">
        <v>19</v>
      </c>
      <c r="F43" s="5">
        <f>SUM(G43:N43)</f>
        <v>13132438.68</v>
      </c>
      <c r="G43" s="5">
        <v>1258438.68</v>
      </c>
      <c r="H43" s="6">
        <v>0</v>
      </c>
      <c r="I43" s="5">
        <v>1140000</v>
      </c>
      <c r="J43" s="7">
        <v>790000</v>
      </c>
      <c r="K43" s="5">
        <v>1194000</v>
      </c>
      <c r="L43" s="5">
        <v>1250000</v>
      </c>
      <c r="M43" s="5">
        <v>1250000</v>
      </c>
      <c r="N43" s="5">
        <f>M43*5</f>
        <v>6250000</v>
      </c>
    </row>
    <row r="44" spans="1:14" ht="15.75" thickBot="1" x14ac:dyDescent="0.3">
      <c r="A44" s="50" t="s">
        <v>30</v>
      </c>
      <c r="B44" s="52" t="s">
        <v>84</v>
      </c>
      <c r="C44" s="52" t="s">
        <v>16</v>
      </c>
      <c r="D44" s="52" t="s">
        <v>17</v>
      </c>
      <c r="E44" s="24" t="s">
        <v>4</v>
      </c>
      <c r="F44" s="5">
        <v>0</v>
      </c>
      <c r="G44" s="5">
        <v>0</v>
      </c>
      <c r="H44" s="6">
        <v>0</v>
      </c>
      <c r="I44" s="5">
        <v>0</v>
      </c>
      <c r="J44" s="7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51.75" customHeight="1" thickBot="1" x14ac:dyDescent="0.3">
      <c r="A45" s="65"/>
      <c r="B45" s="66"/>
      <c r="C45" s="66"/>
      <c r="D45" s="66"/>
      <c r="E45" s="24" t="s">
        <v>19</v>
      </c>
      <c r="F45" s="5">
        <v>0</v>
      </c>
      <c r="G45" s="5">
        <v>0</v>
      </c>
      <c r="H45" s="6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5.75" customHeight="1" thickBot="1" x14ac:dyDescent="0.3">
      <c r="A46" s="54" t="s">
        <v>107</v>
      </c>
      <c r="B46" s="71" t="s">
        <v>109</v>
      </c>
      <c r="C46" s="74" t="s">
        <v>16</v>
      </c>
      <c r="D46" s="70" t="s">
        <v>17</v>
      </c>
      <c r="E46" s="24" t="s">
        <v>4</v>
      </c>
      <c r="F46" s="5">
        <f>SUM(G46:N46)</f>
        <v>0</v>
      </c>
      <c r="G46" s="5" t="s">
        <v>73</v>
      </c>
      <c r="H46" s="5" t="s">
        <v>73</v>
      </c>
      <c r="I46" s="5" t="s">
        <v>73</v>
      </c>
      <c r="J46" s="5" t="s">
        <v>73</v>
      </c>
      <c r="K46" s="5" t="s">
        <v>73</v>
      </c>
      <c r="L46" s="5" t="s">
        <v>73</v>
      </c>
      <c r="M46" s="5" t="s">
        <v>73</v>
      </c>
      <c r="N46" s="5" t="s">
        <v>73</v>
      </c>
    </row>
    <row r="47" spans="1:14" ht="26.25" thickBot="1" x14ac:dyDescent="0.3">
      <c r="A47" s="54"/>
      <c r="B47" s="72"/>
      <c r="C47" s="75"/>
      <c r="D47" s="70"/>
      <c r="E47" s="24" t="s">
        <v>19</v>
      </c>
      <c r="F47" s="5">
        <f t="shared" ref="F47:F53" si="6">SUM(G47:N47)</f>
        <v>0</v>
      </c>
      <c r="G47" s="5" t="s">
        <v>73</v>
      </c>
      <c r="H47" s="5" t="s">
        <v>73</v>
      </c>
      <c r="I47" s="5" t="s">
        <v>73</v>
      </c>
      <c r="J47" s="5" t="s">
        <v>73</v>
      </c>
      <c r="K47" s="5" t="s">
        <v>73</v>
      </c>
      <c r="L47" s="5" t="s">
        <v>73</v>
      </c>
      <c r="M47" s="5" t="s">
        <v>73</v>
      </c>
      <c r="N47" s="5" t="s">
        <v>73</v>
      </c>
    </row>
    <row r="48" spans="1:14" ht="39" thickBot="1" x14ac:dyDescent="0.3">
      <c r="A48" s="54"/>
      <c r="B48" s="72"/>
      <c r="C48" s="75"/>
      <c r="D48" s="70"/>
      <c r="E48" s="24" t="s">
        <v>18</v>
      </c>
      <c r="F48" s="5">
        <f t="shared" si="6"/>
        <v>0</v>
      </c>
      <c r="G48" s="5" t="s">
        <v>73</v>
      </c>
      <c r="H48" s="5" t="s">
        <v>73</v>
      </c>
      <c r="I48" s="5" t="s">
        <v>73</v>
      </c>
      <c r="J48" s="5" t="s">
        <v>73</v>
      </c>
      <c r="K48" s="5" t="s">
        <v>73</v>
      </c>
      <c r="L48" s="5" t="s">
        <v>73</v>
      </c>
      <c r="M48" s="5" t="s">
        <v>73</v>
      </c>
      <c r="N48" s="5" t="s">
        <v>73</v>
      </c>
    </row>
    <row r="49" spans="1:14" ht="26.25" thickBot="1" x14ac:dyDescent="0.3">
      <c r="A49" s="54"/>
      <c r="B49" s="72"/>
      <c r="C49" s="75"/>
      <c r="D49" s="70"/>
      <c r="E49" s="24" t="s">
        <v>108</v>
      </c>
      <c r="F49" s="5">
        <f t="shared" si="6"/>
        <v>0</v>
      </c>
      <c r="G49" s="5" t="s">
        <v>73</v>
      </c>
      <c r="H49" s="5" t="s">
        <v>73</v>
      </c>
      <c r="I49" s="5" t="s">
        <v>73</v>
      </c>
      <c r="J49" s="5" t="s">
        <v>73</v>
      </c>
      <c r="K49" s="5" t="s">
        <v>73</v>
      </c>
      <c r="L49" s="5" t="s">
        <v>73</v>
      </c>
      <c r="M49" s="5" t="s">
        <v>73</v>
      </c>
      <c r="N49" s="5" t="s">
        <v>73</v>
      </c>
    </row>
    <row r="50" spans="1:14" ht="15.75" customHeight="1" thickBot="1" x14ac:dyDescent="0.3">
      <c r="A50" s="54"/>
      <c r="B50" s="72"/>
      <c r="C50" s="75"/>
      <c r="D50" s="54" t="s">
        <v>16</v>
      </c>
      <c r="E50" s="24" t="s">
        <v>4</v>
      </c>
      <c r="F50" s="5">
        <f t="shared" si="6"/>
        <v>0</v>
      </c>
      <c r="G50" s="5">
        <f>SUM(G51:G53)</f>
        <v>0</v>
      </c>
      <c r="H50" s="5">
        <f t="shared" ref="H50:N50" si="7">SUM(H51:H53)</f>
        <v>0</v>
      </c>
      <c r="I50" s="5">
        <f t="shared" si="7"/>
        <v>0</v>
      </c>
      <c r="J50" s="5">
        <f t="shared" si="7"/>
        <v>0</v>
      </c>
      <c r="K50" s="5">
        <f t="shared" si="7"/>
        <v>0</v>
      </c>
      <c r="L50" s="5">
        <f t="shared" si="7"/>
        <v>0</v>
      </c>
      <c r="M50" s="5">
        <f t="shared" si="7"/>
        <v>0</v>
      </c>
      <c r="N50" s="5">
        <f t="shared" si="7"/>
        <v>0</v>
      </c>
    </row>
    <row r="51" spans="1:14" ht="26.25" thickBot="1" x14ac:dyDescent="0.3">
      <c r="A51" s="54"/>
      <c r="B51" s="72"/>
      <c r="C51" s="75"/>
      <c r="D51" s="54"/>
      <c r="E51" s="24" t="s">
        <v>19</v>
      </c>
      <c r="F51" s="5">
        <f t="shared" si="6"/>
        <v>0</v>
      </c>
      <c r="G51" s="5"/>
      <c r="H51" s="6"/>
      <c r="I51" s="5"/>
      <c r="J51" s="5"/>
      <c r="K51" s="5" t="s">
        <v>73</v>
      </c>
      <c r="L51" s="10" t="s">
        <v>73</v>
      </c>
      <c r="M51" s="10" t="s">
        <v>73</v>
      </c>
      <c r="N51" s="10">
        <v>0</v>
      </c>
    </row>
    <row r="52" spans="1:14" ht="39" thickBot="1" x14ac:dyDescent="0.3">
      <c r="A52" s="54"/>
      <c r="B52" s="72"/>
      <c r="C52" s="75"/>
      <c r="D52" s="54"/>
      <c r="E52" s="24" t="s">
        <v>18</v>
      </c>
      <c r="F52" s="5">
        <f t="shared" si="6"/>
        <v>0</v>
      </c>
      <c r="G52" s="5"/>
      <c r="H52" s="6"/>
      <c r="I52" s="5"/>
      <c r="J52" s="5"/>
      <c r="K52" s="5" t="s">
        <v>73</v>
      </c>
      <c r="L52" s="10" t="s">
        <v>73</v>
      </c>
      <c r="M52" s="10" t="s">
        <v>73</v>
      </c>
      <c r="N52" s="10" t="s">
        <v>73</v>
      </c>
    </row>
    <row r="53" spans="1:14" ht="26.25" thickBot="1" x14ac:dyDescent="0.3">
      <c r="A53" s="54"/>
      <c r="B53" s="73"/>
      <c r="C53" s="76"/>
      <c r="D53" s="54"/>
      <c r="E53" s="24" t="s">
        <v>108</v>
      </c>
      <c r="F53" s="5">
        <f t="shared" si="6"/>
        <v>0</v>
      </c>
      <c r="G53" s="5"/>
      <c r="H53" s="6"/>
      <c r="I53" s="5"/>
      <c r="J53" s="5"/>
      <c r="K53" s="5"/>
      <c r="L53" s="5"/>
      <c r="M53" s="5"/>
      <c r="N53" s="5">
        <v>0</v>
      </c>
    </row>
    <row r="54" spans="1:14" ht="25.5" customHeight="1" thickBot="1" x14ac:dyDescent="0.3">
      <c r="A54" s="54" t="s">
        <v>31</v>
      </c>
      <c r="B54" s="54"/>
      <c r="C54" s="54"/>
      <c r="D54" s="54"/>
      <c r="E54" s="24" t="s">
        <v>4</v>
      </c>
      <c r="F54" s="5">
        <f>SUM(G54:N54)</f>
        <v>555296523.56999993</v>
      </c>
      <c r="G54" s="5">
        <f>SUM(G55:G56)</f>
        <v>105196398.09999999</v>
      </c>
      <c r="H54" s="5">
        <f>SUM(H55:H56)</f>
        <v>72507129.680000007</v>
      </c>
      <c r="I54" s="5">
        <f>SUM(I55:I56)</f>
        <v>95596750</v>
      </c>
      <c r="J54" s="5">
        <f>SUM(J55:J56)</f>
        <v>12493723.6</v>
      </c>
      <c r="K54" s="5">
        <f>SUM(K55:K56)</f>
        <v>44683275</v>
      </c>
      <c r="L54" s="5">
        <f>SUM(L55:L56)</f>
        <v>156696946</v>
      </c>
      <c r="M54" s="5">
        <f>SUM(M55:M56)</f>
        <v>39166071.189999998</v>
      </c>
      <c r="N54" s="5">
        <f>SUM(N55:N56)</f>
        <v>28956230</v>
      </c>
    </row>
    <row r="55" spans="1:14" ht="39" thickBot="1" x14ac:dyDescent="0.3">
      <c r="A55" s="54"/>
      <c r="B55" s="54"/>
      <c r="C55" s="54"/>
      <c r="D55" s="54"/>
      <c r="E55" s="24" t="s">
        <v>18</v>
      </c>
      <c r="F55" s="5">
        <f>SUM(G55:N55)</f>
        <v>408599500</v>
      </c>
      <c r="G55" s="5">
        <f>SUM(G12,G15,G52)</f>
        <v>78806700</v>
      </c>
      <c r="H55" s="5">
        <f t="shared" ref="H55:N55" si="8">SUM(H12,H15,H52)</f>
        <v>52867300</v>
      </c>
      <c r="I55" s="5">
        <f t="shared" si="8"/>
        <v>75030200</v>
      </c>
      <c r="J55" s="5">
        <f t="shared" si="8"/>
        <v>7483300</v>
      </c>
      <c r="K55" s="5">
        <f t="shared" si="8"/>
        <v>37195700</v>
      </c>
      <c r="L55" s="5">
        <f t="shared" si="8"/>
        <v>131250000</v>
      </c>
      <c r="M55" s="5">
        <f t="shared" si="8"/>
        <v>25966300</v>
      </c>
      <c r="N55" s="5">
        <f t="shared" si="8"/>
        <v>0</v>
      </c>
    </row>
    <row r="56" spans="1:14" ht="25.5" x14ac:dyDescent="0.25">
      <c r="A56" s="54"/>
      <c r="B56" s="54"/>
      <c r="C56" s="54"/>
      <c r="D56" s="54"/>
      <c r="E56" s="23" t="s">
        <v>19</v>
      </c>
      <c r="F56" s="25">
        <f>SUM(G56:N56)</f>
        <v>146697023.56999999</v>
      </c>
      <c r="G56" s="25">
        <f>SUM(G13,G16,G23,G29,G41,G43,G51)</f>
        <v>26389698.099999998</v>
      </c>
      <c r="H56" s="25">
        <f t="shared" ref="H56:M56" si="9">SUM(H13,H16,H23,H29,H41,H43,H51)</f>
        <v>19639829.68</v>
      </c>
      <c r="I56" s="25">
        <f t="shared" si="9"/>
        <v>20566550</v>
      </c>
      <c r="J56" s="25">
        <f t="shared" si="9"/>
        <v>5010423.5999999996</v>
      </c>
      <c r="K56" s="25">
        <f t="shared" si="9"/>
        <v>7487575</v>
      </c>
      <c r="L56" s="25">
        <f t="shared" si="9"/>
        <v>25446946</v>
      </c>
      <c r="M56" s="25">
        <f t="shared" si="9"/>
        <v>13199771.190000001</v>
      </c>
      <c r="N56" s="25">
        <f>SUM(N13,N16,N23,N29,N41,N43,N51)</f>
        <v>28956230</v>
      </c>
    </row>
    <row r="57" spans="1:14" ht="15.75" thickBot="1" x14ac:dyDescent="0.3">
      <c r="A57" s="33" t="s">
        <v>32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</row>
    <row r="58" spans="1:14" ht="15.75" thickBot="1" x14ac:dyDescent="0.3">
      <c r="A58" s="50" t="s">
        <v>33</v>
      </c>
      <c r="B58" s="52" t="s">
        <v>85</v>
      </c>
      <c r="C58" s="52" t="s">
        <v>16</v>
      </c>
      <c r="D58" s="52" t="s">
        <v>17</v>
      </c>
      <c r="E58" s="24" t="s">
        <v>4</v>
      </c>
      <c r="F58" s="5">
        <v>0</v>
      </c>
      <c r="G58" s="5">
        <v>0</v>
      </c>
      <c r="H58" s="6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26.25" thickBot="1" x14ac:dyDescent="0.3">
      <c r="A59" s="65"/>
      <c r="B59" s="66"/>
      <c r="C59" s="53"/>
      <c r="D59" s="53"/>
      <c r="E59" s="24" t="s">
        <v>19</v>
      </c>
      <c r="F59" s="5">
        <v>0</v>
      </c>
      <c r="G59" s="5">
        <v>0</v>
      </c>
      <c r="H59" s="6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ht="24.75" customHeight="1" thickBot="1" x14ac:dyDescent="0.3">
      <c r="A60" s="65"/>
      <c r="B60" s="66"/>
      <c r="C60" s="52" t="s">
        <v>20</v>
      </c>
      <c r="D60" s="52" t="s">
        <v>21</v>
      </c>
      <c r="E60" s="24" t="s">
        <v>4</v>
      </c>
      <c r="F60" s="5">
        <v>0</v>
      </c>
      <c r="G60" s="5">
        <v>0</v>
      </c>
      <c r="H60" s="6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ht="26.25" thickBot="1" x14ac:dyDescent="0.3">
      <c r="A61" s="51"/>
      <c r="B61" s="53"/>
      <c r="C61" s="53"/>
      <c r="D61" s="53"/>
      <c r="E61" s="24" t="s">
        <v>19</v>
      </c>
      <c r="F61" s="5">
        <v>0</v>
      </c>
      <c r="G61" s="5">
        <v>0</v>
      </c>
      <c r="H61" s="6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ht="15.75" thickBot="1" x14ac:dyDescent="0.3">
      <c r="A62" s="50" t="s">
        <v>34</v>
      </c>
      <c r="B62" s="52" t="s">
        <v>86</v>
      </c>
      <c r="C62" s="52" t="s">
        <v>16</v>
      </c>
      <c r="D62" s="52" t="s">
        <v>17</v>
      </c>
      <c r="E62" s="24" t="s">
        <v>4</v>
      </c>
      <c r="F62" s="5">
        <v>0</v>
      </c>
      <c r="G62" s="5">
        <v>0</v>
      </c>
      <c r="H62" s="6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ht="26.25" thickBot="1" x14ac:dyDescent="0.3">
      <c r="A63" s="65"/>
      <c r="B63" s="66"/>
      <c r="C63" s="53"/>
      <c r="D63" s="53"/>
      <c r="E63" s="24" t="s">
        <v>19</v>
      </c>
      <c r="F63" s="5">
        <v>0</v>
      </c>
      <c r="G63" s="5">
        <v>0</v>
      </c>
      <c r="H63" s="6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ht="24.75" customHeight="1" thickBot="1" x14ac:dyDescent="0.3">
      <c r="A64" s="65"/>
      <c r="B64" s="66"/>
      <c r="C64" s="52" t="s">
        <v>20</v>
      </c>
      <c r="D64" s="52" t="s">
        <v>35</v>
      </c>
      <c r="E64" s="24" t="s">
        <v>4</v>
      </c>
      <c r="F64" s="5">
        <v>0</v>
      </c>
      <c r="G64" s="5">
        <v>0</v>
      </c>
      <c r="H64" s="6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ht="26.25" thickBot="1" x14ac:dyDescent="0.3">
      <c r="A65" s="51"/>
      <c r="B65" s="53"/>
      <c r="C65" s="53"/>
      <c r="D65" s="53"/>
      <c r="E65" s="24" t="s">
        <v>19</v>
      </c>
      <c r="F65" s="5">
        <v>0</v>
      </c>
      <c r="G65" s="5">
        <v>0</v>
      </c>
      <c r="H65" s="6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ht="15.75" thickBot="1" x14ac:dyDescent="0.3">
      <c r="A66" s="50" t="s">
        <v>36</v>
      </c>
      <c r="B66" s="52" t="s">
        <v>87</v>
      </c>
      <c r="C66" s="52" t="s">
        <v>16</v>
      </c>
      <c r="D66" s="52" t="s">
        <v>17</v>
      </c>
      <c r="E66" s="24" t="s">
        <v>4</v>
      </c>
      <c r="F66" s="5">
        <v>0</v>
      </c>
      <c r="G66" s="5">
        <v>0</v>
      </c>
      <c r="H66" s="6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ht="26.25" thickBot="1" x14ac:dyDescent="0.3">
      <c r="A67" s="51"/>
      <c r="B67" s="53"/>
      <c r="C67" s="53"/>
      <c r="D67" s="53"/>
      <c r="E67" s="24" t="s">
        <v>19</v>
      </c>
      <c r="F67" s="5">
        <v>0</v>
      </c>
      <c r="G67" s="5">
        <v>0</v>
      </c>
      <c r="H67" s="6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ht="24.75" customHeight="1" thickBot="1" x14ac:dyDescent="0.3">
      <c r="A68" s="50" t="s">
        <v>37</v>
      </c>
      <c r="B68" s="52" t="s">
        <v>88</v>
      </c>
      <c r="C68" s="52" t="s">
        <v>20</v>
      </c>
      <c r="D68" s="52" t="s">
        <v>21</v>
      </c>
      <c r="E68" s="24" t="s">
        <v>4</v>
      </c>
      <c r="F68" s="5">
        <v>0</v>
      </c>
      <c r="G68" s="5">
        <v>0</v>
      </c>
      <c r="H68" s="6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ht="26.25" thickBot="1" x14ac:dyDescent="0.3">
      <c r="A69" s="51"/>
      <c r="B69" s="53"/>
      <c r="C69" s="53"/>
      <c r="D69" s="53"/>
      <c r="E69" s="24" t="s">
        <v>19</v>
      </c>
      <c r="F69" s="5">
        <v>0</v>
      </c>
      <c r="G69" s="5">
        <v>0</v>
      </c>
      <c r="H69" s="6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ht="15.75" thickBot="1" x14ac:dyDescent="0.3">
      <c r="A70" s="50" t="s">
        <v>38</v>
      </c>
      <c r="B70" s="52" t="s">
        <v>89</v>
      </c>
      <c r="C70" s="52" t="s">
        <v>39</v>
      </c>
      <c r="D70" s="52" t="s">
        <v>39</v>
      </c>
      <c r="E70" s="24" t="s">
        <v>4</v>
      </c>
      <c r="F70" s="5">
        <v>8185000</v>
      </c>
      <c r="G70" s="5">
        <v>1264000</v>
      </c>
      <c r="H70" s="6">
        <v>1921000</v>
      </c>
      <c r="I70" s="5">
        <v>500000</v>
      </c>
      <c r="J70" s="5">
        <v>500000</v>
      </c>
      <c r="K70" s="5">
        <v>500000</v>
      </c>
      <c r="L70" s="5">
        <v>500000</v>
      </c>
      <c r="M70" s="5">
        <v>500000</v>
      </c>
      <c r="N70" s="5">
        <v>2500000</v>
      </c>
    </row>
    <row r="71" spans="1:14" ht="39.75" customHeight="1" thickBot="1" x14ac:dyDescent="0.3">
      <c r="A71" s="51"/>
      <c r="B71" s="53"/>
      <c r="C71" s="53"/>
      <c r="D71" s="53"/>
      <c r="E71" s="24" t="s">
        <v>40</v>
      </c>
      <c r="F71" s="5">
        <v>8185000</v>
      </c>
      <c r="G71" s="5">
        <v>1264000</v>
      </c>
      <c r="H71" s="6">
        <v>1921000</v>
      </c>
      <c r="I71" s="5">
        <v>500000</v>
      </c>
      <c r="J71" s="5">
        <v>500000</v>
      </c>
      <c r="K71" s="5">
        <v>500000</v>
      </c>
      <c r="L71" s="5">
        <v>500000</v>
      </c>
      <c r="M71" s="5">
        <v>500000</v>
      </c>
      <c r="N71" s="5">
        <v>2500000</v>
      </c>
    </row>
    <row r="72" spans="1:14" ht="37.5" customHeight="1" thickBot="1" x14ac:dyDescent="0.3">
      <c r="A72" s="50" t="s">
        <v>41</v>
      </c>
      <c r="B72" s="52" t="s">
        <v>90</v>
      </c>
      <c r="C72" s="52" t="s">
        <v>105</v>
      </c>
      <c r="D72" s="52" t="s">
        <v>42</v>
      </c>
      <c r="E72" s="24" t="s">
        <v>4</v>
      </c>
      <c r="F72" s="5">
        <v>1200000</v>
      </c>
      <c r="G72" s="5">
        <v>100000</v>
      </c>
      <c r="H72" s="6">
        <v>100000</v>
      </c>
      <c r="I72" s="5">
        <v>100000</v>
      </c>
      <c r="J72" s="5">
        <v>100000</v>
      </c>
      <c r="K72" s="5">
        <v>100000</v>
      </c>
      <c r="L72" s="5">
        <v>100000</v>
      </c>
      <c r="M72" s="5">
        <v>100000</v>
      </c>
      <c r="N72" s="5">
        <v>500000</v>
      </c>
    </row>
    <row r="73" spans="1:14" ht="26.25" thickBot="1" x14ac:dyDescent="0.3">
      <c r="A73" s="51"/>
      <c r="B73" s="53"/>
      <c r="C73" s="53"/>
      <c r="D73" s="53"/>
      <c r="E73" s="24" t="s">
        <v>40</v>
      </c>
      <c r="F73" s="5">
        <v>1200000</v>
      </c>
      <c r="G73" s="5">
        <v>100000</v>
      </c>
      <c r="H73" s="6">
        <v>100000</v>
      </c>
      <c r="I73" s="5">
        <v>100000</v>
      </c>
      <c r="J73" s="5">
        <v>100000</v>
      </c>
      <c r="K73" s="5">
        <v>100000</v>
      </c>
      <c r="L73" s="5">
        <v>100000</v>
      </c>
      <c r="M73" s="5">
        <v>100000</v>
      </c>
      <c r="N73" s="5">
        <v>500000</v>
      </c>
    </row>
    <row r="74" spans="1:14" ht="15.75" thickBot="1" x14ac:dyDescent="0.3">
      <c r="A74" s="50" t="s">
        <v>43</v>
      </c>
      <c r="B74" s="52" t="s">
        <v>91</v>
      </c>
      <c r="C74" s="52" t="s">
        <v>39</v>
      </c>
      <c r="D74" s="52" t="s">
        <v>39</v>
      </c>
      <c r="E74" s="24" t="s">
        <v>4</v>
      </c>
      <c r="F74" s="5">
        <v>0</v>
      </c>
      <c r="G74" s="5">
        <v>0</v>
      </c>
      <c r="H74" s="6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ht="49.5" customHeight="1" thickBot="1" x14ac:dyDescent="0.3">
      <c r="A75" s="51"/>
      <c r="B75" s="53"/>
      <c r="C75" s="53"/>
      <c r="D75" s="53"/>
      <c r="E75" s="24" t="s">
        <v>40</v>
      </c>
      <c r="F75" s="5">
        <v>0</v>
      </c>
      <c r="G75" s="5">
        <v>0</v>
      </c>
      <c r="H75" s="6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24.75" customHeight="1" thickBot="1" x14ac:dyDescent="0.3">
      <c r="A76" s="50" t="s">
        <v>44</v>
      </c>
      <c r="B76" s="52" t="s">
        <v>92</v>
      </c>
      <c r="C76" s="52" t="s">
        <v>45</v>
      </c>
      <c r="D76" s="52" t="s">
        <v>45</v>
      </c>
      <c r="E76" s="24" t="s">
        <v>4</v>
      </c>
      <c r="F76" s="5">
        <v>7901.77</v>
      </c>
      <c r="G76" s="5">
        <v>604.79999999999995</v>
      </c>
      <c r="H76" s="6">
        <v>616.9</v>
      </c>
      <c r="I76" s="5">
        <v>629.23</v>
      </c>
      <c r="J76" s="5">
        <v>641.82000000000005</v>
      </c>
      <c r="K76" s="5">
        <v>654.65</v>
      </c>
      <c r="L76" s="5">
        <v>667.75</v>
      </c>
      <c r="M76" s="5">
        <v>681.1</v>
      </c>
      <c r="N76" s="5">
        <v>3405.52</v>
      </c>
    </row>
    <row r="77" spans="1:14" ht="26.25" thickBot="1" x14ac:dyDescent="0.3">
      <c r="A77" s="51"/>
      <c r="B77" s="53"/>
      <c r="C77" s="53"/>
      <c r="D77" s="53"/>
      <c r="E77" s="24" t="s">
        <v>40</v>
      </c>
      <c r="F77" s="5">
        <v>7901.77</v>
      </c>
      <c r="G77" s="5">
        <v>604.79999999999995</v>
      </c>
      <c r="H77" s="6">
        <v>616.9</v>
      </c>
      <c r="I77" s="5">
        <v>629.23</v>
      </c>
      <c r="J77" s="5">
        <v>641.82000000000005</v>
      </c>
      <c r="K77" s="5">
        <v>654.65</v>
      </c>
      <c r="L77" s="5">
        <v>667.75</v>
      </c>
      <c r="M77" s="5">
        <v>681.1</v>
      </c>
      <c r="N77" s="5">
        <v>3405.52</v>
      </c>
    </row>
    <row r="78" spans="1:14" ht="24.75" customHeight="1" thickBot="1" x14ac:dyDescent="0.3">
      <c r="A78" s="50" t="s">
        <v>46</v>
      </c>
      <c r="B78" s="52" t="s">
        <v>93</v>
      </c>
      <c r="C78" s="52" t="s">
        <v>47</v>
      </c>
      <c r="D78" s="52" t="s">
        <v>47</v>
      </c>
      <c r="E78" s="24" t="s">
        <v>4</v>
      </c>
      <c r="F78" s="5">
        <v>0</v>
      </c>
      <c r="G78" s="5">
        <v>0</v>
      </c>
      <c r="H78" s="6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ht="40.5" customHeight="1" thickBot="1" x14ac:dyDescent="0.3">
      <c r="A79" s="51"/>
      <c r="B79" s="53"/>
      <c r="C79" s="53"/>
      <c r="D79" s="53"/>
      <c r="E79" s="24" t="s">
        <v>40</v>
      </c>
      <c r="F79" s="5">
        <v>0</v>
      </c>
      <c r="G79" s="5">
        <v>0</v>
      </c>
      <c r="H79" s="6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ht="24.75" customHeight="1" thickBot="1" x14ac:dyDescent="0.3">
      <c r="A80" s="50" t="s">
        <v>48</v>
      </c>
      <c r="B80" s="52" t="s">
        <v>94</v>
      </c>
      <c r="C80" s="52" t="s">
        <v>47</v>
      </c>
      <c r="D80" s="52" t="s">
        <v>47</v>
      </c>
      <c r="E80" s="24" t="s">
        <v>4</v>
      </c>
      <c r="F80" s="5">
        <v>300000</v>
      </c>
      <c r="G80" s="5">
        <v>25000</v>
      </c>
      <c r="H80" s="6">
        <v>25000</v>
      </c>
      <c r="I80" s="5">
        <v>25000</v>
      </c>
      <c r="J80" s="5">
        <v>25000</v>
      </c>
      <c r="K80" s="5">
        <v>25000</v>
      </c>
      <c r="L80" s="5">
        <v>25000</v>
      </c>
      <c r="M80" s="5">
        <v>25000</v>
      </c>
      <c r="N80" s="5">
        <v>125000</v>
      </c>
    </row>
    <row r="81" spans="1:14" ht="44.25" customHeight="1" thickBot="1" x14ac:dyDescent="0.3">
      <c r="A81" s="51"/>
      <c r="B81" s="53"/>
      <c r="C81" s="53"/>
      <c r="D81" s="53"/>
      <c r="E81" s="24" t="s">
        <v>40</v>
      </c>
      <c r="F81" s="5">
        <v>300000</v>
      </c>
      <c r="G81" s="5">
        <v>25000</v>
      </c>
      <c r="H81" s="6">
        <v>25000</v>
      </c>
      <c r="I81" s="5">
        <v>25000</v>
      </c>
      <c r="J81" s="5">
        <v>25000</v>
      </c>
      <c r="K81" s="5">
        <v>25000</v>
      </c>
      <c r="L81" s="5">
        <v>25000</v>
      </c>
      <c r="M81" s="5">
        <v>25000</v>
      </c>
      <c r="N81" s="5">
        <v>125000</v>
      </c>
    </row>
    <row r="82" spans="1:14" ht="24.75" customHeight="1" thickBot="1" x14ac:dyDescent="0.3">
      <c r="A82" s="50" t="s">
        <v>49</v>
      </c>
      <c r="B82" s="52" t="s">
        <v>95</v>
      </c>
      <c r="C82" s="52" t="s">
        <v>50</v>
      </c>
      <c r="D82" s="52" t="s">
        <v>50</v>
      </c>
      <c r="E82" s="24" t="s">
        <v>4</v>
      </c>
      <c r="F82" s="5">
        <v>0</v>
      </c>
      <c r="G82" s="5">
        <v>0</v>
      </c>
      <c r="H82" s="6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ht="59.25" customHeight="1" thickBot="1" x14ac:dyDescent="0.3">
      <c r="A83" s="51"/>
      <c r="B83" s="53"/>
      <c r="C83" s="53"/>
      <c r="D83" s="53"/>
      <c r="E83" s="24" t="s">
        <v>40</v>
      </c>
      <c r="F83" s="5">
        <v>0</v>
      </c>
      <c r="G83" s="5">
        <v>0</v>
      </c>
      <c r="H83" s="6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24.75" customHeight="1" thickBot="1" x14ac:dyDescent="0.3">
      <c r="A84" s="50" t="s">
        <v>51</v>
      </c>
      <c r="B84" s="52" t="s">
        <v>96</v>
      </c>
      <c r="C84" s="52" t="s">
        <v>52</v>
      </c>
      <c r="D84" s="52" t="s">
        <v>53</v>
      </c>
      <c r="E84" s="24" t="s">
        <v>4</v>
      </c>
      <c r="F84" s="5">
        <v>1200000</v>
      </c>
      <c r="G84" s="5">
        <v>100000</v>
      </c>
      <c r="H84" s="6">
        <v>100000</v>
      </c>
      <c r="I84" s="5">
        <v>100000</v>
      </c>
      <c r="J84" s="5">
        <v>100000</v>
      </c>
      <c r="K84" s="5">
        <v>100000</v>
      </c>
      <c r="L84" s="5">
        <v>100000</v>
      </c>
      <c r="M84" s="5">
        <v>100000</v>
      </c>
      <c r="N84" s="5">
        <v>500000</v>
      </c>
    </row>
    <row r="85" spans="1:14" ht="30" customHeight="1" thickBot="1" x14ac:dyDescent="0.3">
      <c r="A85" s="65"/>
      <c r="B85" s="66"/>
      <c r="C85" s="53"/>
      <c r="D85" s="53"/>
      <c r="E85" s="24" t="s">
        <v>40</v>
      </c>
      <c r="F85" s="5">
        <v>1200000</v>
      </c>
      <c r="G85" s="5">
        <v>100000</v>
      </c>
      <c r="H85" s="6">
        <v>100000</v>
      </c>
      <c r="I85" s="5">
        <v>100000</v>
      </c>
      <c r="J85" s="5">
        <v>100000</v>
      </c>
      <c r="K85" s="5">
        <v>100000</v>
      </c>
      <c r="L85" s="5">
        <v>100000</v>
      </c>
      <c r="M85" s="5">
        <v>100000</v>
      </c>
      <c r="N85" s="5">
        <v>500000</v>
      </c>
    </row>
    <row r="86" spans="1:14" ht="15.75" thickBot="1" x14ac:dyDescent="0.3">
      <c r="A86" s="65"/>
      <c r="B86" s="66"/>
      <c r="C86" s="52" t="s">
        <v>54</v>
      </c>
      <c r="D86" s="52" t="s">
        <v>54</v>
      </c>
      <c r="E86" s="24" t="s">
        <v>4</v>
      </c>
      <c r="F86" s="5">
        <v>0</v>
      </c>
      <c r="G86" s="5">
        <v>0</v>
      </c>
      <c r="H86" s="6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88.5" customHeight="1" thickBot="1" x14ac:dyDescent="0.3">
      <c r="A87" s="51"/>
      <c r="B87" s="53"/>
      <c r="C87" s="53"/>
      <c r="D87" s="53"/>
      <c r="E87" s="24" t="s">
        <v>40</v>
      </c>
      <c r="F87" s="5">
        <v>0</v>
      </c>
      <c r="G87" s="5">
        <v>0</v>
      </c>
      <c r="H87" s="6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ht="15.75" thickBot="1" x14ac:dyDescent="0.3">
      <c r="A88" s="50" t="s">
        <v>55</v>
      </c>
      <c r="B88" s="52" t="s">
        <v>97</v>
      </c>
      <c r="C88" s="52" t="s">
        <v>52</v>
      </c>
      <c r="D88" s="52" t="s">
        <v>52</v>
      </c>
      <c r="E88" s="24" t="s">
        <v>4</v>
      </c>
      <c r="F88" s="5">
        <v>36000</v>
      </c>
      <c r="G88" s="5">
        <v>0</v>
      </c>
      <c r="H88" s="6">
        <v>6000</v>
      </c>
      <c r="I88" s="5">
        <v>0</v>
      </c>
      <c r="J88" s="5">
        <v>6000</v>
      </c>
      <c r="K88" s="5">
        <v>0</v>
      </c>
      <c r="L88" s="5">
        <v>6000</v>
      </c>
      <c r="M88" s="5">
        <v>0</v>
      </c>
      <c r="N88" s="5">
        <v>18000</v>
      </c>
    </row>
    <row r="89" spans="1:14" ht="26.25" thickBot="1" x14ac:dyDescent="0.3">
      <c r="A89" s="65"/>
      <c r="B89" s="66"/>
      <c r="C89" s="66"/>
      <c r="D89" s="66"/>
      <c r="E89" s="24" t="s">
        <v>19</v>
      </c>
      <c r="F89" s="5">
        <v>0</v>
      </c>
      <c r="G89" s="5"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ht="26.25" thickBot="1" x14ac:dyDescent="0.3">
      <c r="A90" s="51"/>
      <c r="B90" s="53"/>
      <c r="C90" s="53"/>
      <c r="D90" s="53"/>
      <c r="E90" s="24" t="s">
        <v>40</v>
      </c>
      <c r="F90" s="5">
        <v>36000</v>
      </c>
      <c r="G90" s="5">
        <v>0</v>
      </c>
      <c r="H90" s="6">
        <v>6000</v>
      </c>
      <c r="I90" s="5">
        <v>0</v>
      </c>
      <c r="J90" s="5">
        <v>6000</v>
      </c>
      <c r="K90" s="5">
        <v>0</v>
      </c>
      <c r="L90" s="5">
        <v>6000</v>
      </c>
      <c r="M90" s="5">
        <v>0</v>
      </c>
      <c r="N90" s="5">
        <v>18000</v>
      </c>
    </row>
    <row r="91" spans="1:14" ht="15.75" thickBot="1" x14ac:dyDescent="0.3">
      <c r="A91" s="38" t="s">
        <v>56</v>
      </c>
      <c r="B91" s="39"/>
      <c r="C91" s="39"/>
      <c r="D91" s="40"/>
      <c r="E91" s="24" t="s">
        <v>4</v>
      </c>
      <c r="F91" s="5">
        <v>10928901.77</v>
      </c>
      <c r="G91" s="5">
        <v>1489604.8</v>
      </c>
      <c r="H91" s="6">
        <v>2152616.9</v>
      </c>
      <c r="I91" s="5">
        <v>725629.23</v>
      </c>
      <c r="J91" s="5">
        <v>731641.82</v>
      </c>
      <c r="K91" s="5">
        <v>725654.65</v>
      </c>
      <c r="L91" s="5">
        <v>731667.75</v>
      </c>
      <c r="M91" s="5">
        <v>725681.1</v>
      </c>
      <c r="N91" s="5">
        <v>3646405.52</v>
      </c>
    </row>
    <row r="92" spans="1:14" ht="26.25" thickBot="1" x14ac:dyDescent="0.3">
      <c r="A92" s="41"/>
      <c r="B92" s="42"/>
      <c r="C92" s="42"/>
      <c r="D92" s="43"/>
      <c r="E92" s="24" t="s">
        <v>19</v>
      </c>
      <c r="F92" s="5">
        <v>0</v>
      </c>
      <c r="G92" s="5"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ht="26.25" thickBot="1" x14ac:dyDescent="0.3">
      <c r="A93" s="44"/>
      <c r="B93" s="45"/>
      <c r="C93" s="45"/>
      <c r="D93" s="46"/>
      <c r="E93" s="24" t="s">
        <v>40</v>
      </c>
      <c r="F93" s="5">
        <v>10928901.77</v>
      </c>
      <c r="G93" s="5">
        <v>1489604.8</v>
      </c>
      <c r="H93" s="6">
        <v>2152616.9</v>
      </c>
      <c r="I93" s="5">
        <v>725629.23</v>
      </c>
      <c r="J93" s="5">
        <v>731641.82</v>
      </c>
      <c r="K93" s="5">
        <v>725654.65</v>
      </c>
      <c r="L93" s="5">
        <v>731667.75</v>
      </c>
      <c r="M93" s="5">
        <v>725681.1</v>
      </c>
      <c r="N93" s="5">
        <v>3646405.52</v>
      </c>
    </row>
    <row r="94" spans="1:14" ht="15.75" thickBot="1" x14ac:dyDescent="0.3">
      <c r="A94" s="67" t="s">
        <v>57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9"/>
    </row>
    <row r="95" spans="1:14" ht="15.75" thickBot="1" x14ac:dyDescent="0.3">
      <c r="A95" s="50" t="s">
        <v>58</v>
      </c>
      <c r="B95" s="52" t="s">
        <v>98</v>
      </c>
      <c r="C95" s="52" t="s">
        <v>20</v>
      </c>
      <c r="D95" s="52" t="s">
        <v>21</v>
      </c>
      <c r="E95" s="24" t="s">
        <v>4</v>
      </c>
      <c r="F95" s="5">
        <v>0</v>
      </c>
      <c r="G95" s="5">
        <v>0</v>
      </c>
      <c r="H95" s="6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ht="39" thickBot="1" x14ac:dyDescent="0.3">
      <c r="A96" s="65"/>
      <c r="B96" s="66"/>
      <c r="C96" s="66"/>
      <c r="D96" s="66"/>
      <c r="E96" s="24" t="s">
        <v>18</v>
      </c>
      <c r="F96" s="5">
        <v>0</v>
      </c>
      <c r="G96" s="5">
        <v>0</v>
      </c>
      <c r="H96" s="6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ht="26.25" thickBot="1" x14ac:dyDescent="0.3">
      <c r="A97" s="51"/>
      <c r="B97" s="53"/>
      <c r="C97" s="53"/>
      <c r="D97" s="53"/>
      <c r="E97" s="24" t="s">
        <v>19</v>
      </c>
      <c r="F97" s="5">
        <v>0</v>
      </c>
      <c r="G97" s="5">
        <v>0</v>
      </c>
      <c r="H97" s="6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ht="24.75" customHeight="1" thickBot="1" x14ac:dyDescent="0.3">
      <c r="A98" s="50" t="s">
        <v>59</v>
      </c>
      <c r="B98" s="52" t="s">
        <v>99</v>
      </c>
      <c r="C98" s="52" t="s">
        <v>20</v>
      </c>
      <c r="D98" s="52" t="s">
        <v>21</v>
      </c>
      <c r="E98" s="24" t="s">
        <v>4</v>
      </c>
      <c r="F98" s="5">
        <v>0</v>
      </c>
      <c r="G98" s="5">
        <v>0</v>
      </c>
      <c r="H98" s="6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45.75" customHeight="1" thickBot="1" x14ac:dyDescent="0.3">
      <c r="A99" s="51"/>
      <c r="B99" s="53"/>
      <c r="C99" s="53"/>
      <c r="D99" s="53"/>
      <c r="E99" s="24" t="s">
        <v>19</v>
      </c>
      <c r="F99" s="5">
        <v>0</v>
      </c>
      <c r="G99" s="5">
        <v>0</v>
      </c>
      <c r="H99" s="6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ht="24.75" customHeight="1" thickBot="1" x14ac:dyDescent="0.3">
      <c r="A100" s="50" t="s">
        <v>60</v>
      </c>
      <c r="B100" s="52" t="s">
        <v>100</v>
      </c>
      <c r="C100" s="52" t="s">
        <v>20</v>
      </c>
      <c r="D100" s="52" t="s">
        <v>21</v>
      </c>
      <c r="E100" s="24" t="s">
        <v>4</v>
      </c>
      <c r="F100" s="5">
        <v>0</v>
      </c>
      <c r="G100" s="5">
        <v>0</v>
      </c>
      <c r="H100" s="6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ht="26.25" thickBot="1" x14ac:dyDescent="0.3">
      <c r="A101" s="51"/>
      <c r="B101" s="53"/>
      <c r="C101" s="53"/>
      <c r="D101" s="53"/>
      <c r="E101" s="24" t="s">
        <v>19</v>
      </c>
      <c r="F101" s="5">
        <v>0</v>
      </c>
      <c r="G101" s="5">
        <v>0</v>
      </c>
      <c r="H101" s="6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ht="15.75" thickBot="1" x14ac:dyDescent="0.3">
      <c r="A102" s="50" t="s">
        <v>61</v>
      </c>
      <c r="B102" s="52" t="s">
        <v>101</v>
      </c>
      <c r="C102" s="52" t="s">
        <v>62</v>
      </c>
      <c r="D102" s="52" t="s">
        <v>21</v>
      </c>
      <c r="E102" s="24" t="s">
        <v>4</v>
      </c>
      <c r="F102" s="5">
        <v>0</v>
      </c>
      <c r="G102" s="5">
        <v>0</v>
      </c>
      <c r="H102" s="6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ht="26.25" thickBot="1" x14ac:dyDescent="0.3">
      <c r="A103" s="51"/>
      <c r="B103" s="53"/>
      <c r="C103" s="53"/>
      <c r="D103" s="53"/>
      <c r="E103" s="24" t="s">
        <v>19</v>
      </c>
      <c r="F103" s="5">
        <v>0</v>
      </c>
      <c r="G103" s="5">
        <v>0</v>
      </c>
      <c r="H103" s="6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ht="24.75" customHeight="1" thickBot="1" x14ac:dyDescent="0.3">
      <c r="A104" s="50" t="s">
        <v>63</v>
      </c>
      <c r="B104" s="52" t="s">
        <v>102</v>
      </c>
      <c r="C104" s="52" t="s">
        <v>20</v>
      </c>
      <c r="D104" s="52" t="s">
        <v>21</v>
      </c>
      <c r="E104" s="24" t="s">
        <v>4</v>
      </c>
      <c r="F104" s="5">
        <v>0</v>
      </c>
      <c r="G104" s="5">
        <v>0</v>
      </c>
      <c r="H104" s="6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ht="43.5" customHeight="1" thickBot="1" x14ac:dyDescent="0.3">
      <c r="A105" s="51"/>
      <c r="B105" s="53"/>
      <c r="C105" s="53"/>
      <c r="D105" s="53"/>
      <c r="E105" s="24" t="s">
        <v>19</v>
      </c>
      <c r="F105" s="5">
        <v>0</v>
      </c>
      <c r="G105" s="5">
        <v>0</v>
      </c>
      <c r="H105" s="6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ht="24.75" customHeight="1" thickBot="1" x14ac:dyDescent="0.3">
      <c r="A106" s="50" t="s">
        <v>64</v>
      </c>
      <c r="B106" s="52" t="s">
        <v>103</v>
      </c>
      <c r="C106" s="52" t="s">
        <v>20</v>
      </c>
      <c r="D106" s="52" t="s">
        <v>21</v>
      </c>
      <c r="E106" s="24" t="s">
        <v>4</v>
      </c>
      <c r="F106" s="5">
        <v>0</v>
      </c>
      <c r="G106" s="5">
        <v>0</v>
      </c>
      <c r="H106" s="6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ht="26.25" thickBot="1" x14ac:dyDescent="0.3">
      <c r="A107" s="51"/>
      <c r="B107" s="53"/>
      <c r="C107" s="53"/>
      <c r="D107" s="53"/>
      <c r="E107" s="24" t="s">
        <v>19</v>
      </c>
      <c r="F107" s="5">
        <v>0</v>
      </c>
      <c r="G107" s="5">
        <v>0</v>
      </c>
      <c r="H107" s="6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ht="15.75" thickBot="1" x14ac:dyDescent="0.3">
      <c r="A108" s="38" t="s">
        <v>65</v>
      </c>
      <c r="B108" s="39"/>
      <c r="C108" s="39"/>
      <c r="D108" s="40"/>
      <c r="E108" s="24" t="s">
        <v>4</v>
      </c>
      <c r="F108" s="5">
        <v>0</v>
      </c>
      <c r="G108" s="5">
        <v>0</v>
      </c>
      <c r="H108" s="6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</row>
    <row r="109" spans="1:14" ht="39" thickBot="1" x14ac:dyDescent="0.3">
      <c r="A109" s="41"/>
      <c r="B109" s="42"/>
      <c r="C109" s="42"/>
      <c r="D109" s="43"/>
      <c r="E109" s="24" t="s">
        <v>18</v>
      </c>
      <c r="F109" s="5">
        <v>0</v>
      </c>
      <c r="G109" s="5">
        <v>0</v>
      </c>
      <c r="H109" s="6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26.25" thickBot="1" x14ac:dyDescent="0.3">
      <c r="A110" s="44"/>
      <c r="B110" s="45"/>
      <c r="C110" s="45"/>
      <c r="D110" s="46"/>
      <c r="E110" s="24" t="s">
        <v>19</v>
      </c>
      <c r="F110" s="5">
        <v>0</v>
      </c>
      <c r="G110" s="5">
        <v>0</v>
      </c>
      <c r="H110" s="6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ht="15.75" customHeight="1" thickBot="1" x14ac:dyDescent="0.3">
      <c r="A111" s="27" t="s">
        <v>66</v>
      </c>
      <c r="B111" s="28"/>
      <c r="C111" s="28"/>
      <c r="D111" s="29"/>
      <c r="E111" s="24" t="s">
        <v>4</v>
      </c>
      <c r="F111" s="5">
        <f>SUM(F54,F91,F108)</f>
        <v>566225425.33999991</v>
      </c>
      <c r="G111" s="5">
        <f>SUM(G54,G91,G108)</f>
        <v>106686002.89999999</v>
      </c>
      <c r="H111" s="5">
        <f>SUM(H54,H91,H108)</f>
        <v>74659746.580000013</v>
      </c>
      <c r="I111" s="5">
        <f>SUM(I54,I91,I108)</f>
        <v>96322379.230000004</v>
      </c>
      <c r="J111" s="5">
        <f>SUM(J54,J91,J108)</f>
        <v>13225365.42</v>
      </c>
      <c r="K111" s="5">
        <f>SUM(K54,K91,K108)</f>
        <v>45408929.649999999</v>
      </c>
      <c r="L111" s="5">
        <f>SUM(L54,L91,L108)</f>
        <v>157428613.75</v>
      </c>
      <c r="M111" s="5">
        <f>SUM(M54,M91,M108)</f>
        <v>39891752.289999999</v>
      </c>
      <c r="N111" s="5">
        <f>SUM(N54,N91,N108)</f>
        <v>32602635.52</v>
      </c>
    </row>
    <row r="112" spans="1:14" ht="39" thickBot="1" x14ac:dyDescent="0.3">
      <c r="A112" s="30"/>
      <c r="B112" s="31"/>
      <c r="C112" s="31"/>
      <c r="D112" s="32"/>
      <c r="E112" s="24" t="s">
        <v>18</v>
      </c>
      <c r="F112" s="5">
        <f>SUM(F55,F109)</f>
        <v>408599500</v>
      </c>
      <c r="G112" s="5">
        <f>SUM(G55,G109)</f>
        <v>78806700</v>
      </c>
      <c r="H112" s="5">
        <f>SUM(H55,H109)</f>
        <v>52867300</v>
      </c>
      <c r="I112" s="5">
        <f>SUM(I55,I109)</f>
        <v>75030200</v>
      </c>
      <c r="J112" s="5">
        <f>SUM(J55,J109)</f>
        <v>7483300</v>
      </c>
      <c r="K112" s="5">
        <f>SUM(K55,K109)</f>
        <v>37195700</v>
      </c>
      <c r="L112" s="5">
        <f>SUM(L55,L109)</f>
        <v>131250000</v>
      </c>
      <c r="M112" s="5">
        <f>SUM(M55,M109)</f>
        <v>25966300</v>
      </c>
      <c r="N112" s="5">
        <f>SUM(N55,N109)</f>
        <v>0</v>
      </c>
    </row>
    <row r="113" spans="1:14" ht="26.25" thickBot="1" x14ac:dyDescent="0.3">
      <c r="A113" s="30"/>
      <c r="B113" s="31"/>
      <c r="C113" s="31"/>
      <c r="D113" s="32"/>
      <c r="E113" s="24" t="s">
        <v>19</v>
      </c>
      <c r="F113" s="5">
        <f>SUM(F56,F89,F110)</f>
        <v>146697023.56999999</v>
      </c>
      <c r="G113" s="5">
        <f>SUM(G56,G89,G110)</f>
        <v>26389698.099999998</v>
      </c>
      <c r="H113" s="5">
        <f>SUM(H56,H89,H110)</f>
        <v>19639829.68</v>
      </c>
      <c r="I113" s="5">
        <f>SUM(I56,I89,I110)</f>
        <v>20566550</v>
      </c>
      <c r="J113" s="5">
        <f>SUM(J56,J89,J110)</f>
        <v>5010423.5999999996</v>
      </c>
      <c r="K113" s="5">
        <f>SUM(K56,K89,K110)</f>
        <v>7487575</v>
      </c>
      <c r="L113" s="5">
        <f>SUM(L56,L89,L110)</f>
        <v>25446946</v>
      </c>
      <c r="M113" s="5">
        <f>SUM(M56,M89,M110)</f>
        <v>13199771.190000001</v>
      </c>
      <c r="N113" s="5">
        <f>SUM(N56,N89,N110)</f>
        <v>28956230</v>
      </c>
    </row>
    <row r="114" spans="1:14" ht="26.25" thickBot="1" x14ac:dyDescent="0.3">
      <c r="A114" s="30"/>
      <c r="B114" s="31"/>
      <c r="C114" s="31"/>
      <c r="D114" s="32"/>
      <c r="E114" s="24" t="s">
        <v>67</v>
      </c>
      <c r="F114" s="5">
        <f>SUM(F93)</f>
        <v>10928901.77</v>
      </c>
      <c r="G114" s="5">
        <f t="shared" ref="G114:N114" si="10">SUM(G93)</f>
        <v>1489604.8</v>
      </c>
      <c r="H114" s="5">
        <f t="shared" si="10"/>
        <v>2152616.9</v>
      </c>
      <c r="I114" s="5">
        <f t="shared" si="10"/>
        <v>725629.23</v>
      </c>
      <c r="J114" s="5">
        <f t="shared" si="10"/>
        <v>731641.82</v>
      </c>
      <c r="K114" s="5">
        <f t="shared" si="10"/>
        <v>725654.65</v>
      </c>
      <c r="L114" s="5">
        <f t="shared" si="10"/>
        <v>731667.75</v>
      </c>
      <c r="M114" s="5">
        <f t="shared" si="10"/>
        <v>725681.1</v>
      </c>
      <c r="N114" s="5">
        <f t="shared" si="10"/>
        <v>3646405.52</v>
      </c>
    </row>
    <row r="115" spans="1:14" ht="15.75" thickBot="1" x14ac:dyDescent="0.3">
      <c r="A115" s="47" t="s">
        <v>5</v>
      </c>
      <c r="B115" s="48"/>
      <c r="C115" s="48"/>
      <c r="D115" s="49"/>
      <c r="E115" s="24"/>
      <c r="F115" s="5"/>
      <c r="G115" s="5"/>
      <c r="H115" s="6"/>
      <c r="I115" s="5"/>
      <c r="J115" s="5"/>
      <c r="K115" s="5"/>
      <c r="L115" s="5"/>
      <c r="M115" s="5"/>
      <c r="N115" s="5"/>
    </row>
    <row r="116" spans="1:14" ht="15.75" thickBot="1" x14ac:dyDescent="0.3">
      <c r="A116" s="38" t="s">
        <v>68</v>
      </c>
      <c r="B116" s="39"/>
      <c r="C116" s="39"/>
      <c r="D116" s="40"/>
      <c r="E116" s="24" t="s">
        <v>4</v>
      </c>
      <c r="F116" s="5">
        <v>0</v>
      </c>
      <c r="G116" s="5">
        <v>0</v>
      </c>
      <c r="H116" s="6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ht="39" thickBot="1" x14ac:dyDescent="0.3">
      <c r="A117" s="41"/>
      <c r="B117" s="42"/>
      <c r="C117" s="42"/>
      <c r="D117" s="43"/>
      <c r="E117" s="24" t="s">
        <v>18</v>
      </c>
      <c r="F117" s="5">
        <v>0</v>
      </c>
      <c r="G117" s="5">
        <v>0</v>
      </c>
      <c r="H117" s="6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ht="26.25" thickBot="1" x14ac:dyDescent="0.3">
      <c r="A118" s="41"/>
      <c r="B118" s="42"/>
      <c r="C118" s="42"/>
      <c r="D118" s="43"/>
      <c r="E118" s="24" t="s">
        <v>19</v>
      </c>
      <c r="F118" s="5">
        <v>0</v>
      </c>
      <c r="G118" s="5">
        <v>0</v>
      </c>
      <c r="H118" s="6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ht="26.25" thickBot="1" x14ac:dyDescent="0.3">
      <c r="A119" s="44"/>
      <c r="B119" s="45"/>
      <c r="C119" s="45"/>
      <c r="D119" s="46"/>
      <c r="E119" s="24" t="s">
        <v>67</v>
      </c>
      <c r="F119" s="5">
        <v>0</v>
      </c>
      <c r="G119" s="5">
        <v>0</v>
      </c>
      <c r="H119" s="6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ht="15.75" customHeight="1" thickBot="1" x14ac:dyDescent="0.3">
      <c r="A120" s="27" t="s">
        <v>69</v>
      </c>
      <c r="B120" s="28"/>
      <c r="C120" s="28"/>
      <c r="D120" s="29"/>
      <c r="E120" s="24" t="s">
        <v>4</v>
      </c>
      <c r="F120" s="7">
        <f>SUM(F111)</f>
        <v>566225425.33999991</v>
      </c>
      <c r="G120" s="7">
        <f>SUM(G111)</f>
        <v>106686002.89999999</v>
      </c>
      <c r="H120" s="7">
        <f>SUM(H111)</f>
        <v>74659746.580000013</v>
      </c>
      <c r="I120" s="7">
        <f>SUM(I111)</f>
        <v>96322379.230000004</v>
      </c>
      <c r="J120" s="7">
        <f>SUM(J111)</f>
        <v>13225365.42</v>
      </c>
      <c r="K120" s="7">
        <f>SUM(K111)</f>
        <v>45408929.649999999</v>
      </c>
      <c r="L120" s="7">
        <f>SUM(L111)</f>
        <v>157428613.75</v>
      </c>
      <c r="M120" s="7">
        <f>SUM(M111)</f>
        <v>39891752.289999999</v>
      </c>
      <c r="N120" s="7">
        <f>SUM(N111)</f>
        <v>32602635.52</v>
      </c>
    </row>
    <row r="121" spans="1:14" ht="39" thickBot="1" x14ac:dyDescent="0.3">
      <c r="A121" s="30"/>
      <c r="B121" s="31"/>
      <c r="C121" s="31"/>
      <c r="D121" s="32"/>
      <c r="E121" s="24" t="s">
        <v>18</v>
      </c>
      <c r="F121" s="5">
        <f>SUM(F112)</f>
        <v>408599500</v>
      </c>
      <c r="G121" s="5">
        <f>SUM(G112)</f>
        <v>78806700</v>
      </c>
      <c r="H121" s="5">
        <f>SUM(H112)</f>
        <v>52867300</v>
      </c>
      <c r="I121" s="5">
        <f>SUM(I112)</f>
        <v>75030200</v>
      </c>
      <c r="J121" s="5">
        <f>SUM(J112)</f>
        <v>7483300</v>
      </c>
      <c r="K121" s="5">
        <f>SUM(K112)</f>
        <v>37195700</v>
      </c>
      <c r="L121" s="5">
        <f>SUM(L112)</f>
        <v>131250000</v>
      </c>
      <c r="M121" s="5">
        <f>SUM(M112)</f>
        <v>25966300</v>
      </c>
      <c r="N121" s="5">
        <f>SUM(N112)</f>
        <v>0</v>
      </c>
    </row>
    <row r="122" spans="1:14" ht="26.25" thickBot="1" x14ac:dyDescent="0.3">
      <c r="A122" s="30"/>
      <c r="B122" s="31"/>
      <c r="C122" s="31"/>
      <c r="D122" s="32"/>
      <c r="E122" s="24" t="s">
        <v>19</v>
      </c>
      <c r="F122" s="5">
        <f>SUM(F113)</f>
        <v>146697023.56999999</v>
      </c>
      <c r="G122" s="5">
        <f>SUM(G113)</f>
        <v>26389698.099999998</v>
      </c>
      <c r="H122" s="5">
        <f>SUM(H113)</f>
        <v>19639829.68</v>
      </c>
      <c r="I122" s="5">
        <f>SUM(I113)</f>
        <v>20566550</v>
      </c>
      <c r="J122" s="5">
        <f>SUM(J113)</f>
        <v>5010423.5999999996</v>
      </c>
      <c r="K122" s="5">
        <f>SUM(K113)</f>
        <v>7487575</v>
      </c>
      <c r="L122" s="5">
        <f>SUM(L113)</f>
        <v>25446946</v>
      </c>
      <c r="M122" s="5">
        <f>SUM(M113)</f>
        <v>13199771.190000001</v>
      </c>
      <c r="N122" s="5">
        <f>SUM(N113)</f>
        <v>28956230</v>
      </c>
    </row>
    <row r="123" spans="1:14" ht="26.25" thickBot="1" x14ac:dyDescent="0.3">
      <c r="A123" s="30"/>
      <c r="B123" s="31"/>
      <c r="C123" s="31"/>
      <c r="D123" s="32"/>
      <c r="E123" s="24" t="s">
        <v>67</v>
      </c>
      <c r="F123" s="5">
        <f t="shared" ref="F123" si="11">SUM(G123:N123)</f>
        <v>10928901.77</v>
      </c>
      <c r="G123" s="7">
        <v>1489604.8</v>
      </c>
      <c r="H123" s="6">
        <v>2152616.9</v>
      </c>
      <c r="I123" s="7">
        <v>725629.23</v>
      </c>
      <c r="J123" s="7">
        <v>731641.82</v>
      </c>
      <c r="K123" s="7">
        <v>725654.65</v>
      </c>
      <c r="L123" s="7">
        <v>731667.75</v>
      </c>
      <c r="M123" s="7">
        <v>725681.1</v>
      </c>
      <c r="N123" s="7">
        <v>3646405.52</v>
      </c>
    </row>
    <row r="124" spans="1:14" s="14" customFormat="1" ht="15.75" customHeight="1" thickBot="1" x14ac:dyDescent="0.3">
      <c r="A124" s="56" t="s">
        <v>70</v>
      </c>
      <c r="B124" s="57"/>
      <c r="C124" s="57"/>
      <c r="D124" s="58"/>
      <c r="E124" s="15" t="s">
        <v>4</v>
      </c>
      <c r="F124" s="7">
        <f>SUM(F125:F127)</f>
        <v>77467028.890000001</v>
      </c>
      <c r="G124" s="7">
        <f>SUM(G125:G126)</f>
        <v>15503008.710000001</v>
      </c>
      <c r="H124" s="7">
        <f t="shared" ref="H124:N124" si="12">SUM(H125:H126)</f>
        <v>15952398.18</v>
      </c>
      <c r="I124" s="7">
        <f t="shared" si="12"/>
        <v>1809000</v>
      </c>
      <c r="J124" s="7">
        <f t="shared" si="12"/>
        <v>1490000</v>
      </c>
      <c r="K124" s="7">
        <f t="shared" si="12"/>
        <v>2173900</v>
      </c>
      <c r="L124" s="7">
        <f t="shared" si="12"/>
        <v>5791246</v>
      </c>
      <c r="M124" s="7">
        <f t="shared" si="12"/>
        <v>5791246</v>
      </c>
      <c r="N124" s="7">
        <f t="shared" si="12"/>
        <v>28956230</v>
      </c>
    </row>
    <row r="125" spans="1:14" s="14" customFormat="1" ht="39" thickBot="1" x14ac:dyDescent="0.3">
      <c r="A125" s="59"/>
      <c r="B125" s="60"/>
      <c r="C125" s="60"/>
      <c r="D125" s="61"/>
      <c r="E125" s="15" t="s">
        <v>18</v>
      </c>
      <c r="F125" s="7">
        <f>SUM(G125:N125)</f>
        <v>14675503.289999999</v>
      </c>
      <c r="G125" s="7">
        <f>SUM(G12)</f>
        <v>7051988.4900000002</v>
      </c>
      <c r="H125" s="7">
        <f>SUM(H12)</f>
        <v>7623514.7999999998</v>
      </c>
      <c r="I125" s="7">
        <f>SUM(I12)</f>
        <v>0</v>
      </c>
      <c r="J125" s="7">
        <f>SUM(J12)</f>
        <v>0</v>
      </c>
      <c r="K125" s="7">
        <f>SUM(K12)</f>
        <v>0</v>
      </c>
      <c r="L125" s="7">
        <f>SUM(L12)</f>
        <v>0</v>
      </c>
      <c r="M125" s="7">
        <f>SUM(M12)</f>
        <v>0</v>
      </c>
      <c r="N125" s="7">
        <f>SUM(N12)</f>
        <v>0</v>
      </c>
    </row>
    <row r="126" spans="1:14" s="14" customFormat="1" ht="26.25" thickBot="1" x14ac:dyDescent="0.3">
      <c r="A126" s="59"/>
      <c r="B126" s="60"/>
      <c r="C126" s="60"/>
      <c r="D126" s="61"/>
      <c r="E126" s="15" t="s">
        <v>19</v>
      </c>
      <c r="F126" s="7">
        <f>SUM(G126:N126)</f>
        <v>62791525.600000001</v>
      </c>
      <c r="G126" s="7">
        <f>SUM(G13,G23,G29,G41,G43)</f>
        <v>8451020.2200000007</v>
      </c>
      <c r="H126" s="7">
        <f>SUM(H13,H23,H29,H41,H43)</f>
        <v>8328883.3799999999</v>
      </c>
      <c r="I126" s="7">
        <f>SUM(I13,I23,I29,I41,I43)</f>
        <v>1809000</v>
      </c>
      <c r="J126" s="7">
        <f>SUM(J13,J23,J29,J41,J43)</f>
        <v>1490000</v>
      </c>
      <c r="K126" s="7">
        <f>SUM(K13,K23,K29,K41,K43)</f>
        <v>2173900</v>
      </c>
      <c r="L126" s="7">
        <f>SUM(L13,L23,L29,L41,L43)</f>
        <v>5791246</v>
      </c>
      <c r="M126" s="7">
        <f>SUM(M13,M23,M29,M41,M43)</f>
        <v>5791246</v>
      </c>
      <c r="N126" s="7">
        <f>SUM(N13,N23,N29,N41,N43)</f>
        <v>28956230</v>
      </c>
    </row>
    <row r="127" spans="1:14" s="14" customFormat="1" ht="26.25" thickBot="1" x14ac:dyDescent="0.3">
      <c r="A127" s="59"/>
      <c r="B127" s="60"/>
      <c r="C127" s="60"/>
      <c r="D127" s="61"/>
      <c r="E127" s="15" t="s">
        <v>67</v>
      </c>
      <c r="F127" s="7">
        <f t="shared" ref="F127" si="13">SUM(G127:N127)</f>
        <v>0</v>
      </c>
      <c r="G127" s="7">
        <f t="shared" ref="G127:N127" si="14">SUM(H127:O127)</f>
        <v>0</v>
      </c>
      <c r="H127" s="7">
        <f t="shared" si="14"/>
        <v>0</v>
      </c>
      <c r="I127" s="7">
        <f t="shared" si="14"/>
        <v>0</v>
      </c>
      <c r="J127" s="7">
        <f t="shared" si="14"/>
        <v>0</v>
      </c>
      <c r="K127" s="7">
        <f t="shared" si="14"/>
        <v>0</v>
      </c>
      <c r="L127" s="7">
        <f t="shared" si="14"/>
        <v>0</v>
      </c>
      <c r="M127" s="7">
        <f t="shared" si="14"/>
        <v>0</v>
      </c>
      <c r="N127" s="7">
        <f t="shared" si="14"/>
        <v>0</v>
      </c>
    </row>
    <row r="128" spans="1:14" ht="15.75" customHeight="1" thickBot="1" x14ac:dyDescent="0.3">
      <c r="A128" s="27" t="s">
        <v>16</v>
      </c>
      <c r="B128" s="28"/>
      <c r="C128" s="28"/>
      <c r="D128" s="29"/>
      <c r="E128" s="24" t="s">
        <v>4</v>
      </c>
      <c r="F128" s="7">
        <f>SUM(F129:F131)</f>
        <v>477829494.68000007</v>
      </c>
      <c r="G128" s="7">
        <f>SUM(G129:G131)</f>
        <v>89693389.390000001</v>
      </c>
      <c r="H128" s="7">
        <f>SUM(H129:H131)</f>
        <v>56554731.5</v>
      </c>
      <c r="I128" s="7">
        <f>SUM(I129:I131)</f>
        <v>93787750</v>
      </c>
      <c r="J128" s="7">
        <f>SUM(J129:J131)</f>
        <v>11003723.6</v>
      </c>
      <c r="K128" s="7">
        <f>SUM(K129:K131)</f>
        <v>42509375</v>
      </c>
      <c r="L128" s="7">
        <f>SUM(L129:L131)</f>
        <v>150905700</v>
      </c>
      <c r="M128" s="7">
        <f>SUM(M129:M131)</f>
        <v>33374825.190000001</v>
      </c>
      <c r="N128" s="7">
        <f>SUM(N129:N131)</f>
        <v>0</v>
      </c>
    </row>
    <row r="129" spans="1:14" ht="39" thickBot="1" x14ac:dyDescent="0.3">
      <c r="A129" s="30"/>
      <c r="B129" s="31"/>
      <c r="C129" s="31"/>
      <c r="D129" s="32"/>
      <c r="E129" s="24" t="s">
        <v>18</v>
      </c>
      <c r="F129" s="7">
        <f>SUM(G129:N129)</f>
        <v>393923996.71000004</v>
      </c>
      <c r="G129" s="7">
        <f>SUM(G15,G52)</f>
        <v>71754711.510000005</v>
      </c>
      <c r="H129" s="7">
        <f>SUM(H15,H52)</f>
        <v>45243785.200000003</v>
      </c>
      <c r="I129" s="7">
        <f>SUM(I15,I52)</f>
        <v>75030200</v>
      </c>
      <c r="J129" s="7">
        <f>SUM(J15,J52)</f>
        <v>7483300</v>
      </c>
      <c r="K129" s="7">
        <f>SUM(K15,K52)</f>
        <v>37195700</v>
      </c>
      <c r="L129" s="7">
        <f>SUM(L15,L52)</f>
        <v>131250000</v>
      </c>
      <c r="M129" s="7">
        <f>SUM(M15,M52)</f>
        <v>25966300</v>
      </c>
      <c r="N129" s="7">
        <f>SUM(N15,N52)</f>
        <v>0</v>
      </c>
    </row>
    <row r="130" spans="1:14" ht="26.25" thickBot="1" x14ac:dyDescent="0.3">
      <c r="A130" s="30"/>
      <c r="B130" s="31"/>
      <c r="C130" s="31"/>
      <c r="D130" s="32"/>
      <c r="E130" s="24" t="s">
        <v>19</v>
      </c>
      <c r="F130" s="7">
        <f>SUM(G130:N130)</f>
        <v>83905497.969999999</v>
      </c>
      <c r="G130" s="7">
        <f>SUM(G16,G51)</f>
        <v>17938677.879999999</v>
      </c>
      <c r="H130" s="7">
        <f>SUM(H16,H51)</f>
        <v>11310946.300000001</v>
      </c>
      <c r="I130" s="7">
        <f>SUM(I16,I51)</f>
        <v>18757550</v>
      </c>
      <c r="J130" s="7">
        <f>SUM(J16,J51)</f>
        <v>3520423.6</v>
      </c>
      <c r="K130" s="7">
        <f>SUM(K16,K51)</f>
        <v>5313675</v>
      </c>
      <c r="L130" s="7">
        <f>SUM(L16,L51)</f>
        <v>19655700</v>
      </c>
      <c r="M130" s="7">
        <f>SUM(M16,M51)</f>
        <v>7408525.1900000004</v>
      </c>
      <c r="N130" s="7">
        <f>SUM(N16,N51)</f>
        <v>0</v>
      </c>
    </row>
    <row r="131" spans="1:14" ht="26.25" thickBot="1" x14ac:dyDescent="0.3">
      <c r="A131" s="30"/>
      <c r="B131" s="31"/>
      <c r="C131" s="31"/>
      <c r="D131" s="32"/>
      <c r="E131" s="24" t="s">
        <v>67</v>
      </c>
      <c r="F131" s="7">
        <f t="shared" ref="F131" si="15">SUM(G131:N131)</f>
        <v>0</v>
      </c>
      <c r="G131" s="7">
        <v>0</v>
      </c>
      <c r="H131" s="6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</row>
    <row r="132" spans="1:14" ht="15.75" thickBot="1" x14ac:dyDescent="0.3">
      <c r="A132" s="38" t="s">
        <v>39</v>
      </c>
      <c r="B132" s="39"/>
      <c r="C132" s="39"/>
      <c r="D132" s="40"/>
      <c r="E132" s="24" t="s">
        <v>4</v>
      </c>
      <c r="F132" s="5">
        <v>8185000</v>
      </c>
      <c r="G132" s="5">
        <v>1264000</v>
      </c>
      <c r="H132" s="6">
        <v>1921000</v>
      </c>
      <c r="I132" s="5">
        <v>500000</v>
      </c>
      <c r="J132" s="5">
        <v>500000</v>
      </c>
      <c r="K132" s="5">
        <v>500000</v>
      </c>
      <c r="L132" s="5">
        <v>500000</v>
      </c>
      <c r="M132" s="5">
        <v>500000</v>
      </c>
      <c r="N132" s="5">
        <v>2500000</v>
      </c>
    </row>
    <row r="133" spans="1:14" ht="39" thickBot="1" x14ac:dyDescent="0.3">
      <c r="A133" s="41"/>
      <c r="B133" s="42"/>
      <c r="C133" s="42"/>
      <c r="D133" s="43"/>
      <c r="E133" s="24" t="s">
        <v>18</v>
      </c>
      <c r="F133" s="5">
        <v>0</v>
      </c>
      <c r="G133" s="5">
        <v>0</v>
      </c>
      <c r="H133" s="6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ht="26.25" thickBot="1" x14ac:dyDescent="0.3">
      <c r="A134" s="41"/>
      <c r="B134" s="42"/>
      <c r="C134" s="42"/>
      <c r="D134" s="43"/>
      <c r="E134" s="24" t="s">
        <v>19</v>
      </c>
      <c r="F134" s="5">
        <v>0</v>
      </c>
      <c r="G134" s="5">
        <v>0</v>
      </c>
      <c r="H134" s="6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ht="26.25" thickBot="1" x14ac:dyDescent="0.3">
      <c r="A135" s="44"/>
      <c r="B135" s="45"/>
      <c r="C135" s="45"/>
      <c r="D135" s="46"/>
      <c r="E135" s="24" t="s">
        <v>67</v>
      </c>
      <c r="F135" s="5">
        <v>8185000</v>
      </c>
      <c r="G135" s="5">
        <v>1264000</v>
      </c>
      <c r="H135" s="6">
        <v>1921000</v>
      </c>
      <c r="I135" s="5">
        <v>500000</v>
      </c>
      <c r="J135" s="5">
        <v>500000</v>
      </c>
      <c r="K135" s="5">
        <v>500000</v>
      </c>
      <c r="L135" s="5">
        <v>500000</v>
      </c>
      <c r="M135" s="5">
        <v>500000</v>
      </c>
      <c r="N135" s="5">
        <v>2500000</v>
      </c>
    </row>
    <row r="136" spans="1:14" ht="15.75" thickBot="1" x14ac:dyDescent="0.3">
      <c r="A136" s="38" t="s">
        <v>104</v>
      </c>
      <c r="B136" s="39"/>
      <c r="C136" s="39"/>
      <c r="D136" s="40"/>
      <c r="E136" s="24" t="s">
        <v>4</v>
      </c>
      <c r="F136" s="5">
        <v>1200000</v>
      </c>
      <c r="G136" s="5">
        <v>100000</v>
      </c>
      <c r="H136" s="6">
        <v>100000</v>
      </c>
      <c r="I136" s="5">
        <v>100000</v>
      </c>
      <c r="J136" s="5">
        <v>100000</v>
      </c>
      <c r="K136" s="5">
        <v>100000</v>
      </c>
      <c r="L136" s="5">
        <v>100000</v>
      </c>
      <c r="M136" s="5">
        <v>100000</v>
      </c>
      <c r="N136" s="5">
        <v>500000</v>
      </c>
    </row>
    <row r="137" spans="1:14" ht="39" thickBot="1" x14ac:dyDescent="0.3">
      <c r="A137" s="41"/>
      <c r="B137" s="42"/>
      <c r="C137" s="42"/>
      <c r="D137" s="43"/>
      <c r="E137" s="24" t="s">
        <v>18</v>
      </c>
      <c r="F137" s="5">
        <v>0</v>
      </c>
      <c r="G137" s="5">
        <v>0</v>
      </c>
      <c r="H137" s="6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ht="26.25" thickBot="1" x14ac:dyDescent="0.3">
      <c r="A138" s="41"/>
      <c r="B138" s="42"/>
      <c r="C138" s="42"/>
      <c r="D138" s="43"/>
      <c r="E138" s="24" t="s">
        <v>19</v>
      </c>
      <c r="F138" s="5">
        <v>0</v>
      </c>
      <c r="G138" s="5">
        <v>0</v>
      </c>
      <c r="H138" s="6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ht="26.25" thickBot="1" x14ac:dyDescent="0.3">
      <c r="A139" s="44"/>
      <c r="B139" s="45"/>
      <c r="C139" s="45"/>
      <c r="D139" s="46"/>
      <c r="E139" s="24" t="s">
        <v>67</v>
      </c>
      <c r="F139" s="5">
        <v>1200000</v>
      </c>
      <c r="G139" s="5">
        <v>100000</v>
      </c>
      <c r="H139" s="6">
        <v>100000</v>
      </c>
      <c r="I139" s="5">
        <v>100000</v>
      </c>
      <c r="J139" s="5">
        <v>100000</v>
      </c>
      <c r="K139" s="5">
        <v>100000</v>
      </c>
      <c r="L139" s="5">
        <v>100000</v>
      </c>
      <c r="M139" s="5">
        <v>100000</v>
      </c>
      <c r="N139" s="5">
        <v>500000</v>
      </c>
    </row>
    <row r="140" spans="1:14" ht="15.75" thickBot="1" x14ac:dyDescent="0.3">
      <c r="A140" s="38" t="s">
        <v>45</v>
      </c>
      <c r="B140" s="39"/>
      <c r="C140" s="39"/>
      <c r="D140" s="40"/>
      <c r="E140" s="24" t="s">
        <v>4</v>
      </c>
      <c r="F140" s="5">
        <v>7901.77</v>
      </c>
      <c r="G140" s="5">
        <v>604.79999999999995</v>
      </c>
      <c r="H140" s="6">
        <v>616.9</v>
      </c>
      <c r="I140" s="5">
        <v>629.23</v>
      </c>
      <c r="J140" s="5">
        <v>641.82000000000005</v>
      </c>
      <c r="K140" s="5">
        <v>654.65</v>
      </c>
      <c r="L140" s="5">
        <v>667.75</v>
      </c>
      <c r="M140" s="5">
        <v>681.1</v>
      </c>
      <c r="N140" s="5">
        <v>3405.52</v>
      </c>
    </row>
    <row r="141" spans="1:14" ht="39" thickBot="1" x14ac:dyDescent="0.3">
      <c r="A141" s="41"/>
      <c r="B141" s="42"/>
      <c r="C141" s="42"/>
      <c r="D141" s="43"/>
      <c r="E141" s="24" t="s">
        <v>18</v>
      </c>
      <c r="F141" s="5">
        <v>0</v>
      </c>
      <c r="G141" s="5">
        <v>0</v>
      </c>
      <c r="H141" s="6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ht="26.25" thickBot="1" x14ac:dyDescent="0.3">
      <c r="A142" s="41"/>
      <c r="B142" s="42"/>
      <c r="C142" s="42"/>
      <c r="D142" s="43"/>
      <c r="E142" s="24" t="s">
        <v>19</v>
      </c>
      <c r="F142" s="5">
        <v>0</v>
      </c>
      <c r="G142" s="5">
        <v>0</v>
      </c>
      <c r="H142" s="6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ht="26.25" thickBot="1" x14ac:dyDescent="0.3">
      <c r="A143" s="44"/>
      <c r="B143" s="45"/>
      <c r="C143" s="45"/>
      <c r="D143" s="46"/>
      <c r="E143" s="24" t="s">
        <v>67</v>
      </c>
      <c r="F143" s="5">
        <v>7901.77</v>
      </c>
      <c r="G143" s="5">
        <v>604.79999999999995</v>
      </c>
      <c r="H143" s="6">
        <v>616.9</v>
      </c>
      <c r="I143" s="5">
        <v>629.23</v>
      </c>
      <c r="J143" s="5">
        <v>641.82000000000005</v>
      </c>
      <c r="K143" s="5">
        <v>654.65</v>
      </c>
      <c r="L143" s="5">
        <v>667.75</v>
      </c>
      <c r="M143" s="5">
        <v>681.1</v>
      </c>
      <c r="N143" s="5">
        <v>3405.52</v>
      </c>
    </row>
    <row r="144" spans="1:14" ht="15.75" thickBot="1" x14ac:dyDescent="0.3">
      <c r="A144" s="38" t="s">
        <v>47</v>
      </c>
      <c r="B144" s="39"/>
      <c r="C144" s="39"/>
      <c r="D144" s="40"/>
      <c r="E144" s="24" t="s">
        <v>4</v>
      </c>
      <c r="F144" s="5">
        <v>300000</v>
      </c>
      <c r="G144" s="5">
        <v>25000</v>
      </c>
      <c r="H144" s="6">
        <v>25000</v>
      </c>
      <c r="I144" s="5">
        <v>25000</v>
      </c>
      <c r="J144" s="5">
        <v>25000</v>
      </c>
      <c r="K144" s="5">
        <v>25000</v>
      </c>
      <c r="L144" s="5">
        <v>25000</v>
      </c>
      <c r="M144" s="5">
        <v>25000</v>
      </c>
      <c r="N144" s="5">
        <v>125000</v>
      </c>
    </row>
    <row r="145" spans="1:14" ht="39" thickBot="1" x14ac:dyDescent="0.3">
      <c r="A145" s="41"/>
      <c r="B145" s="42"/>
      <c r="C145" s="42"/>
      <c r="D145" s="43"/>
      <c r="E145" s="24" t="s">
        <v>18</v>
      </c>
      <c r="F145" s="5">
        <v>0</v>
      </c>
      <c r="G145" s="5">
        <v>0</v>
      </c>
      <c r="H145" s="6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</row>
    <row r="146" spans="1:14" ht="26.25" thickBot="1" x14ac:dyDescent="0.3">
      <c r="A146" s="41"/>
      <c r="B146" s="42"/>
      <c r="C146" s="42"/>
      <c r="D146" s="43"/>
      <c r="E146" s="24" t="s">
        <v>19</v>
      </c>
      <c r="F146" s="5">
        <v>0</v>
      </c>
      <c r="G146" s="5">
        <v>0</v>
      </c>
      <c r="H146" s="6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</row>
    <row r="147" spans="1:14" ht="26.25" thickBot="1" x14ac:dyDescent="0.3">
      <c r="A147" s="44"/>
      <c r="B147" s="45"/>
      <c r="C147" s="45"/>
      <c r="D147" s="46"/>
      <c r="E147" s="24" t="s">
        <v>67</v>
      </c>
      <c r="F147" s="5">
        <v>300000</v>
      </c>
      <c r="G147" s="5">
        <v>25000</v>
      </c>
      <c r="H147" s="6">
        <v>25000</v>
      </c>
      <c r="I147" s="5">
        <v>25000</v>
      </c>
      <c r="J147" s="5">
        <v>25000</v>
      </c>
      <c r="K147" s="5">
        <v>25000</v>
      </c>
      <c r="L147" s="5">
        <v>25000</v>
      </c>
      <c r="M147" s="5">
        <v>25000</v>
      </c>
      <c r="N147" s="5">
        <v>125000</v>
      </c>
    </row>
    <row r="148" spans="1:14" ht="15.75" thickBot="1" x14ac:dyDescent="0.3">
      <c r="A148" s="38" t="s">
        <v>52</v>
      </c>
      <c r="B148" s="39"/>
      <c r="C148" s="39"/>
      <c r="D148" s="40"/>
      <c r="E148" s="24" t="s">
        <v>4</v>
      </c>
      <c r="F148" s="5">
        <v>1236000</v>
      </c>
      <c r="G148" s="5">
        <v>100000</v>
      </c>
      <c r="H148" s="6">
        <v>106000</v>
      </c>
      <c r="I148" s="5">
        <v>100000</v>
      </c>
      <c r="J148" s="5">
        <v>106000</v>
      </c>
      <c r="K148" s="5">
        <v>100000</v>
      </c>
      <c r="L148" s="5">
        <v>106000</v>
      </c>
      <c r="M148" s="5">
        <v>100000</v>
      </c>
      <c r="N148" s="5">
        <v>518000</v>
      </c>
    </row>
    <row r="149" spans="1:14" ht="39" thickBot="1" x14ac:dyDescent="0.3">
      <c r="A149" s="41"/>
      <c r="B149" s="42"/>
      <c r="C149" s="42"/>
      <c r="D149" s="43"/>
      <c r="E149" s="24" t="s">
        <v>18</v>
      </c>
      <c r="F149" s="5">
        <v>0</v>
      </c>
      <c r="G149" s="5">
        <v>0</v>
      </c>
      <c r="H149" s="6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</row>
    <row r="150" spans="1:14" ht="26.25" thickBot="1" x14ac:dyDescent="0.3">
      <c r="A150" s="41"/>
      <c r="B150" s="42"/>
      <c r="C150" s="42"/>
      <c r="D150" s="43"/>
      <c r="E150" s="24" t="s">
        <v>19</v>
      </c>
      <c r="F150" s="5">
        <v>0</v>
      </c>
      <c r="G150" s="5">
        <v>0</v>
      </c>
      <c r="H150" s="6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</row>
    <row r="151" spans="1:14" ht="26.25" thickBot="1" x14ac:dyDescent="0.3">
      <c r="A151" s="44"/>
      <c r="B151" s="45"/>
      <c r="C151" s="45"/>
      <c r="D151" s="46"/>
      <c r="E151" s="24" t="s">
        <v>67</v>
      </c>
      <c r="F151" s="5">
        <v>1236000</v>
      </c>
      <c r="G151" s="5">
        <v>100000</v>
      </c>
      <c r="H151" s="6">
        <v>106000</v>
      </c>
      <c r="I151" s="5">
        <v>100000</v>
      </c>
      <c r="J151" s="5">
        <v>106000</v>
      </c>
      <c r="K151" s="5">
        <v>100000</v>
      </c>
      <c r="L151" s="5">
        <v>106000</v>
      </c>
      <c r="M151" s="5">
        <v>100000</v>
      </c>
      <c r="N151" s="5">
        <v>518000</v>
      </c>
    </row>
  </sheetData>
  <mergeCells count="163">
    <mergeCell ref="A132:D135"/>
    <mergeCell ref="A136:D139"/>
    <mergeCell ref="A140:D143"/>
    <mergeCell ref="A144:D147"/>
    <mergeCell ref="A148:D151"/>
    <mergeCell ref="A108:D110"/>
    <mergeCell ref="A115:D115"/>
    <mergeCell ref="A116:D119"/>
    <mergeCell ref="A111:D114"/>
    <mergeCell ref="A120:D123"/>
    <mergeCell ref="A124:D127"/>
    <mergeCell ref="A128:D131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95:A97"/>
    <mergeCell ref="B95:B97"/>
    <mergeCell ref="C95:C97"/>
    <mergeCell ref="D95:D97"/>
    <mergeCell ref="A98:A99"/>
    <mergeCell ref="B98:B99"/>
    <mergeCell ref="C98:C99"/>
    <mergeCell ref="D98:D99"/>
    <mergeCell ref="A88:A90"/>
    <mergeCell ref="B88:B90"/>
    <mergeCell ref="C88:C90"/>
    <mergeCell ref="D88:D90"/>
    <mergeCell ref="A91:D93"/>
    <mergeCell ref="A94:N94"/>
    <mergeCell ref="A82:A83"/>
    <mergeCell ref="B82:B83"/>
    <mergeCell ref="C82:C83"/>
    <mergeCell ref="D82:D83"/>
    <mergeCell ref="A84:A87"/>
    <mergeCell ref="B84:B87"/>
    <mergeCell ref="C84:C85"/>
    <mergeCell ref="D84:D85"/>
    <mergeCell ref="C86:C87"/>
    <mergeCell ref="D86:D87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5"/>
    <mergeCell ref="B62:B65"/>
    <mergeCell ref="C62:C63"/>
    <mergeCell ref="D62:D63"/>
    <mergeCell ref="C64:C65"/>
    <mergeCell ref="D64:D65"/>
    <mergeCell ref="A57:N57"/>
    <mergeCell ref="A58:A61"/>
    <mergeCell ref="B58:B61"/>
    <mergeCell ref="C58:C59"/>
    <mergeCell ref="D58:D59"/>
    <mergeCell ref="C60:C61"/>
    <mergeCell ref="D60:D61"/>
    <mergeCell ref="A54:D56"/>
    <mergeCell ref="A44:A45"/>
    <mergeCell ref="B44:B45"/>
    <mergeCell ref="C44:C45"/>
    <mergeCell ref="D44:D45"/>
    <mergeCell ref="A46:A53"/>
    <mergeCell ref="B46:B53"/>
    <mergeCell ref="C46:C53"/>
    <mergeCell ref="D46:D49"/>
    <mergeCell ref="D50:D53"/>
    <mergeCell ref="A40:A41"/>
    <mergeCell ref="B40:B41"/>
    <mergeCell ref="C40:C41"/>
    <mergeCell ref="D40:D41"/>
    <mergeCell ref="A42:A43"/>
    <mergeCell ref="B42:B43"/>
    <mergeCell ref="C42:C43"/>
    <mergeCell ref="D42:D43"/>
    <mergeCell ref="A34:A35"/>
    <mergeCell ref="B34:B35"/>
    <mergeCell ref="C34:C35"/>
    <mergeCell ref="D34:D35"/>
    <mergeCell ref="A36:A39"/>
    <mergeCell ref="B36:B39"/>
    <mergeCell ref="C36:C37"/>
    <mergeCell ref="D36:D37"/>
    <mergeCell ref="C38:C39"/>
    <mergeCell ref="D38:D39"/>
    <mergeCell ref="A28:A33"/>
    <mergeCell ref="B28:B33"/>
    <mergeCell ref="C28:C30"/>
    <mergeCell ref="D28:D30"/>
    <mergeCell ref="C31:C33"/>
    <mergeCell ref="D31:D33"/>
    <mergeCell ref="A24:A27"/>
    <mergeCell ref="B24:B27"/>
    <mergeCell ref="C24:C25"/>
    <mergeCell ref="D24:D25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0:N10"/>
    <mergeCell ref="A11:A19"/>
    <mergeCell ref="B11:B19"/>
    <mergeCell ref="C11:C16"/>
    <mergeCell ref="D11:D13"/>
    <mergeCell ref="D14:D16"/>
    <mergeCell ref="C17:C19"/>
    <mergeCell ref="D17:D19"/>
    <mergeCell ref="L1:N4"/>
    <mergeCell ref="A5:N5"/>
    <mergeCell ref="A6:A8"/>
    <mergeCell ref="B6:B8"/>
    <mergeCell ref="C6:C8"/>
    <mergeCell ref="D6:D8"/>
    <mergeCell ref="E6:E8"/>
    <mergeCell ref="F6:N6"/>
    <mergeCell ref="F7:F8"/>
    <mergeCell ref="G7:N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4" manualBreakCount="4">
    <brk id="35" max="13" man="1"/>
    <brk id="69" max="13" man="1"/>
    <brk id="101" max="13" man="1"/>
    <brk id="1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2023-09-14T07:27:23Z</dcterms:modified>
</cp:coreProperties>
</file>