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Лист1!$A$1:$N$143</definedName>
  </definedNames>
  <calcPr calcId="145621" iterate="1"/>
</workbook>
</file>

<file path=xl/calcChain.xml><?xml version="1.0" encoding="utf-8"?>
<calcChain xmlns="http://schemas.openxmlformats.org/spreadsheetml/2006/main">
  <c r="J120" i="1" l="1"/>
  <c r="J122" i="1"/>
  <c r="J121" i="1"/>
  <c r="J118" i="1"/>
  <c r="J48" i="1"/>
  <c r="J47" i="1"/>
  <c r="J14" i="1"/>
  <c r="I117" i="1" l="1"/>
  <c r="J117" i="1"/>
  <c r="K117" i="1"/>
  <c r="L117" i="1"/>
  <c r="M117" i="1"/>
  <c r="G117" i="1"/>
  <c r="I118" i="1"/>
  <c r="K118" i="1"/>
  <c r="L118" i="1"/>
  <c r="M118" i="1"/>
  <c r="G118" i="1"/>
  <c r="G116" i="1" l="1"/>
  <c r="M47" i="1"/>
  <c r="N23" i="1"/>
  <c r="N22" i="1" s="1"/>
  <c r="M22" i="1"/>
  <c r="M48" i="1" l="1"/>
  <c r="M46" i="1" s="1"/>
  <c r="L48" i="1"/>
  <c r="G46" i="1"/>
  <c r="N43" i="1"/>
  <c r="N42" i="1" s="1"/>
  <c r="K42" i="1"/>
  <c r="L42" i="1"/>
  <c r="M42" i="1"/>
  <c r="J42" i="1"/>
  <c r="N41" i="1"/>
  <c r="N40" i="1" s="1"/>
  <c r="K40" i="1" l="1"/>
  <c r="L40" i="1"/>
  <c r="M40" i="1"/>
  <c r="J40" i="1"/>
  <c r="J28" i="1"/>
  <c r="K22" i="1"/>
  <c r="L22" i="1"/>
  <c r="J22" i="1"/>
  <c r="K48" i="1" l="1"/>
  <c r="I47" i="1"/>
  <c r="F43" i="1"/>
  <c r="F42" i="1" s="1"/>
  <c r="I42" i="1"/>
  <c r="I11" i="1"/>
  <c r="I121" i="1" l="1"/>
  <c r="I122" i="1"/>
  <c r="I14" i="1"/>
  <c r="I120" i="1" l="1"/>
  <c r="G122" i="1"/>
  <c r="G121" i="1"/>
  <c r="I116" i="1"/>
  <c r="K116" i="1"/>
  <c r="L116" i="1"/>
  <c r="M116" i="1"/>
  <c r="G106" i="1"/>
  <c r="H106" i="1"/>
  <c r="I106" i="1"/>
  <c r="J106" i="1"/>
  <c r="K106" i="1"/>
  <c r="L106" i="1"/>
  <c r="M106" i="1"/>
  <c r="N106" i="1"/>
  <c r="F106" i="1"/>
  <c r="G105" i="1"/>
  <c r="G114" i="1" s="1"/>
  <c r="G104" i="1"/>
  <c r="G113" i="1" s="1"/>
  <c r="G103" i="1"/>
  <c r="G112" i="1" s="1"/>
  <c r="K105" i="1"/>
  <c r="K114" i="1" s="1"/>
  <c r="J105" i="1"/>
  <c r="J114" i="1" s="1"/>
  <c r="I48" i="1"/>
  <c r="I46" i="1" s="1"/>
  <c r="I104" i="1"/>
  <c r="I113" i="1" s="1"/>
  <c r="I40" i="1"/>
  <c r="N12" i="1"/>
  <c r="N117" i="1" s="1"/>
  <c r="N13" i="1"/>
  <c r="M11" i="1"/>
  <c r="G120" i="1" l="1"/>
  <c r="N118" i="1"/>
  <c r="N116" i="1" s="1"/>
  <c r="N48" i="1"/>
  <c r="N11" i="1"/>
  <c r="I105" i="1"/>
  <c r="I114" i="1" s="1"/>
  <c r="J116" i="1"/>
  <c r="L11" i="1"/>
  <c r="K11" i="1"/>
  <c r="J11" i="1"/>
  <c r="H16" i="1" l="1"/>
  <c r="H122" i="1" s="1"/>
  <c r="H15" i="1"/>
  <c r="H121" i="1" s="1"/>
  <c r="H120" i="1" s="1"/>
  <c r="H14" i="1" l="1"/>
  <c r="F115" i="1"/>
  <c r="H28" i="1"/>
  <c r="F29" i="1"/>
  <c r="F28" i="1" s="1"/>
  <c r="H23" i="1"/>
  <c r="F121" i="1"/>
  <c r="H12" i="1"/>
  <c r="H117" i="1" s="1"/>
  <c r="F13" i="1"/>
  <c r="F16" i="1"/>
  <c r="H40" i="1"/>
  <c r="H41" i="1"/>
  <c r="F41" i="1" s="1"/>
  <c r="F123" i="1"/>
  <c r="F119" i="1"/>
  <c r="M105" i="1"/>
  <c r="M114" i="1" s="1"/>
  <c r="N105" i="1"/>
  <c r="N114" i="1" s="1"/>
  <c r="K47" i="1"/>
  <c r="L47" i="1"/>
  <c r="M104" i="1"/>
  <c r="M113" i="1" s="1"/>
  <c r="N47" i="1"/>
  <c r="H118" i="1" l="1"/>
  <c r="N104" i="1"/>
  <c r="N113" i="1" s="1"/>
  <c r="N46" i="1"/>
  <c r="J104" i="1"/>
  <c r="J113" i="1" s="1"/>
  <c r="J46" i="1"/>
  <c r="F46" i="1" s="1"/>
  <c r="L104" i="1"/>
  <c r="L113" i="1" s="1"/>
  <c r="L46" i="1"/>
  <c r="K104" i="1"/>
  <c r="K113" i="1" s="1"/>
  <c r="K46" i="1"/>
  <c r="F23" i="1"/>
  <c r="F22" i="1" s="1"/>
  <c r="H22" i="1"/>
  <c r="F12" i="1"/>
  <c r="F11" i="1" s="1"/>
  <c r="H11" i="1"/>
  <c r="L105" i="1"/>
  <c r="L114" i="1" s="1"/>
  <c r="K103" i="1"/>
  <c r="K112" i="1" s="1"/>
  <c r="N103" i="1"/>
  <c r="N112" i="1" s="1"/>
  <c r="M103" i="1"/>
  <c r="M112" i="1" s="1"/>
  <c r="H48" i="1"/>
  <c r="H105" i="1" s="1"/>
  <c r="H114" i="1" s="1"/>
  <c r="F40" i="1"/>
  <c r="F122" i="1"/>
  <c r="F120" i="1" s="1"/>
  <c r="F15" i="1"/>
  <c r="F14" i="1" s="1"/>
  <c r="H47" i="1"/>
  <c r="H46" i="1" l="1"/>
  <c r="F103" i="1" s="1"/>
  <c r="F112" i="1" s="1"/>
  <c r="J103" i="1"/>
  <c r="J112" i="1" s="1"/>
  <c r="I103" i="1"/>
  <c r="I112" i="1" s="1"/>
  <c r="H116" i="1"/>
  <c r="F117" i="1"/>
  <c r="F48" i="1"/>
  <c r="F105" i="1" s="1"/>
  <c r="F114" i="1" s="1"/>
  <c r="H104" i="1"/>
  <c r="H113" i="1" s="1"/>
  <c r="F47" i="1"/>
  <c r="F104" i="1" s="1"/>
  <c r="F113" i="1" s="1"/>
  <c r="L103" i="1"/>
  <c r="L112" i="1" s="1"/>
  <c r="F118" i="1"/>
  <c r="H103" i="1" l="1"/>
  <c r="H112" i="1" s="1"/>
  <c r="F116" i="1"/>
</calcChain>
</file>

<file path=xl/sharedStrings.xml><?xml version="1.0" encoding="utf-8"?>
<sst xmlns="http://schemas.openxmlformats.org/spreadsheetml/2006/main" count="313" uniqueCount="105">
  <si>
    <t>Главный распорядитель бюджетных средств</t>
  </si>
  <si>
    <t>Исполнители программы</t>
  </si>
  <si>
    <t>Источники финансирования</t>
  </si>
  <si>
    <t>Финансовые затраты на реализацию (рублей)</t>
  </si>
  <si>
    <t>Всего</t>
  </si>
  <si>
    <t>в том числе: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</si>
  <si>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</si>
  <si>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</si>
  <si>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</si>
  <si>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</si>
  <si>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</si>
  <si>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</si>
  <si>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</si>
  <si>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2026 - 2030 годы</t>
  </si>
  <si>
    <t>Подпрограмма 1 "Создание условий для обеспечения качественными коммунальными услугами"</t>
  </si>
  <si>
    <t>1.1.</t>
  </si>
  <si>
    <t>Департамент городского хозяйства Администрации города Ханты-Мансийска</t>
  </si>
  <si>
    <t>МКУ "Служба муниципального заказа в ЖКХ"</t>
  </si>
  <si>
    <t>Бюджет автономного округа</t>
  </si>
  <si>
    <t>Бюджет города</t>
  </si>
  <si>
    <t>Департамент градостроительства и архитектуры Администрации города Ханты-Мансийска</t>
  </si>
  <si>
    <t>МКУ "УКС города Ханты-Мансийска"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</si>
  <si>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</si>
  <si>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</si>
  <si>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</si>
  <si>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</si>
  <si>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</si>
  <si>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</si>
  <si>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</si>
  <si>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</si>
  <si>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</si>
  <si>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Итого по подпрограмме 1:</t>
  </si>
  <si>
    <t>Подпрограмма 2 "Обеспечение потребителей надежными и качественными энергоресурсами"</t>
  </si>
  <si>
    <t>2.1.</t>
  </si>
  <si>
    <t>2.2.</t>
  </si>
  <si>
    <t>Муниципальное казенное учреждение "УКС города Ханты-Мансийска"</t>
  </si>
  <si>
    <t>2.3.</t>
  </si>
  <si>
    <t>2.4.</t>
  </si>
  <si>
    <t>2.5.</t>
  </si>
  <si>
    <t>Акционерное общество "Управление теплоснабжения и инженерных сетей"</t>
  </si>
  <si>
    <t>Внебюджетные источники</t>
  </si>
  <si>
    <t>2.6.</t>
  </si>
  <si>
    <t>Муниципальное предприятие "Ханты-Мансийские городские электрические сети" муниципального образования город Ханты-Мансийск</t>
  </si>
  <si>
    <t>2.7.</t>
  </si>
  <si>
    <t>2.8.</t>
  </si>
  <si>
    <t>Муниципальное дорожно-эксплуатационное предприятие муниципального образования город Ханты-Мансийск</t>
  </si>
  <si>
    <t>2.9.</t>
  </si>
  <si>
    <t>Муниципальное предприятие "Жилищно-коммунальное управление" муниципального образования город Ханты-Мансийск</t>
  </si>
  <si>
    <t>2.10.</t>
  </si>
  <si>
    <t>2.11.</t>
  </si>
  <si>
    <t>Муниципальное водоканализационное предприятие муниципального образования город Ханты-Мансийск</t>
  </si>
  <si>
    <t>2.12.</t>
  </si>
  <si>
    <t>Муниципальное предприятие "Ханты-Мансийскгаз" муниципального образования город Ханты-Мансийск</t>
  </si>
  <si>
    <t>Муниципальное предприятие "Ханты-Мансийскгаз" муниципального образования города Ханты-Мансийск</t>
  </si>
  <si>
    <t>Муниципальное бюджетное учреждение "Горсвет" муниципального образования город Ханты-Мансийск</t>
  </si>
  <si>
    <t>2.13.</t>
  </si>
  <si>
    <t>Итого по подпрограмме 2:</t>
  </si>
  <si>
    <t>Подпрограмма 3 "Обеспечение населения города Ханты-Мансийска чистой питьевой водой и защита природной воды от попадания в нее загрязняющих веществ"</t>
  </si>
  <si>
    <t>3.1.</t>
  </si>
  <si>
    <t>3.2.</t>
  </si>
  <si>
    <t>3.3.</t>
  </si>
  <si>
    <t>3.4.</t>
  </si>
  <si>
    <t>Департамент градостроительства и архитектуры</t>
  </si>
  <si>
    <t>3.5.</t>
  </si>
  <si>
    <t>3.6.</t>
  </si>
  <si>
    <t>Итого по подпрограмме 3:</t>
  </si>
  <si>
    <t>Всего по муниципальной программе:</t>
  </si>
  <si>
    <t>Внебюджетные средства</t>
  </si>
  <si>
    <t>инвестиции в объекты муниципальной собственности</t>
  </si>
  <si>
    <t>Прочие расходы:</t>
  </si>
  <si>
    <t>Муниципальное казенное учреждение "Служба муниципального заказа в ЖКХ"</t>
  </si>
  <si>
    <t>номер основного мероприятия</t>
  </si>
  <si>
    <t>Распределение финансовых ресурсов муниципальной программы</t>
  </si>
  <si>
    <t>-</t>
  </si>
  <si>
    <t xml:space="preserve">Основные мероприятия муниципальной программы </t>
  </si>
  <si>
    <t xml:space="preserve">             Приложение 1
к муниципальной программе  
«Развитие жилищно-коммунального комплекса 
и повышение энергетической эффективности 
в городе Ханты-Мансийске»
</t>
  </si>
  <si>
    <t>Ремонт (с заменой) систем теплоснабжения, водоснабжения и водоотведения, газоснабжения, электроснабжения и жилищного фонда для подготовки к осенне-зимнему сезону &lt;1, 2, 3, 4, 8, 9, 10, 14 &gt;</t>
  </si>
  <si>
    <t>Проектирование и реконструкция газопровода давлением 12 кг/кв. см в микрорайоне "Восточный" &lt;8&gt;</t>
  </si>
  <si>
    <t>Формирование, хранение и реализация городского резерва материалов и оборудования, приобретенного за счет средств городского бюджета, для устранения неисправностей, аварий и чрезвычайных ситуаций на объектах жилищно-коммунального хозяйства города Ханты-Мансийска &lt;7&gt;</t>
  </si>
  <si>
    <t>Переключение жилого фонда, подключенного от стального водопровода, проложенного с тепловыми сетями, на полиэтиленовый водопровод &lt; 3, 4, 9 &gt;</t>
  </si>
  <si>
    <t>Переключение муниципального жилого фонда на канализационный коллектор и ликвидация выгребов &lt; 3, 4, 10 &gt;</t>
  </si>
  <si>
    <t xml:space="preserve">Реновация железобетонных канализационных коллекторов 
&lt; 3, 4, 10&gt;
</t>
  </si>
  <si>
    <t>Проектирование и строительство (ремонт) инженерных сетей &lt;1, 2, 3, 4, 8, 9, 10, 14&gt;</t>
  </si>
  <si>
    <t xml:space="preserve">Актуализация схемы теплоснабжения, обосновывающих материалов схемы теплоснабжения и комплекса моделирования аварийных, внештатных ситуаций на системе теплоснабжения города Ханты-Мансийска 
&lt;1, 2, 6, 8 &gt;
</t>
  </si>
  <si>
    <t xml:space="preserve">Корректировка (актуализация) программы "Комплексное развитие систем коммунальной инфраструктуры города Ханты-Мансийска" 
&lt;1, 2, 6, 8, 9, 10, 14&gt;
</t>
  </si>
  <si>
    <t>Увеличение мощности ливневой канализационно-насосной станции по ул. Энгельса путем монтажа высокопроизводительного насосного оборудования &lt;12&gt;</t>
  </si>
  <si>
    <t>Строительство и реконструкция, высоковольтных, кабельных линий и трансформаторных подстанций &lt;14&gt;</t>
  </si>
  <si>
    <t>Газораспределительные сети и сооружения (проектирование и строительство) &lt;8&gt;</t>
  </si>
  <si>
    <t>Установка приборов коммерческого учета на котельных установках &lt;5&gt;</t>
  </si>
  <si>
    <t>Проектирование перевода нагрузок с подстанции "Авангард" на подстанцию "АБЗ" &lt;14&gt;</t>
  </si>
  <si>
    <t xml:space="preserve">Тепловые сети (ремонт, проектирование и реконструкция) 
&lt;1, 2, 3, 4&gt;
</t>
  </si>
  <si>
    <t xml:space="preserve">Монтаж защитных проводов РАS 1 x 95 на линиях 10 кВ
 &lt;14, 15.1, 16.1, 16.2, 17.4, 17.5&gt;
</t>
  </si>
  <si>
    <t xml:space="preserve">Установка частотных приводов на электродвигатели насосов 
&lt; 8, 18.3, 18.4, 18.6&gt;
</t>
  </si>
  <si>
    <t xml:space="preserve">Установка системы спутникового контроля транспорта и учета топлива 
&lt; 19.5&gt;
</t>
  </si>
  <si>
    <t xml:space="preserve">Утепление сетей горячего и холодного водоснабжения изоляционным материалом 
&lt; 18.4, 18.5&gt;
</t>
  </si>
  <si>
    <t>Повышение энергоэффективности систем освещения (замена ламп накаливания на энергосберегающие) &lt; 18.8&gt;</t>
  </si>
  <si>
    <t xml:space="preserve">Расширение использования - в качестве источников энергии вторичных энергетических ресурсов и (или) возобновляемых источников энергии 
&lt; 15.6&gt;
</t>
  </si>
  <si>
    <t xml:space="preserve">Замещение бензина и дизельного топлива природным газом, газовыми смесями, сжиженным углеводородным газом, электрической энергией с учетом доступности использования, близости расположения к источникам природного газа, газовых смесей, электрической энергии и экономической целесообразности такого замещения, а также с учетом тарифного регулирования и доступности гражданам платы 
&lt; 19.5&gt;
</t>
  </si>
  <si>
    <t xml:space="preserve">Обучение в области энергосбережения и повышение энергетической эффективности муниципальных и бюджетных учреждений 
&lt;16.1 - 16.8&gt;
</t>
  </si>
  <si>
    <t xml:space="preserve">Реконструкция водозабора "Северный". Увеличение производительности водозаборных и водоочистных сооружений до 25 тыс. куб. м/сут. 
&lt;11&gt;
</t>
  </si>
  <si>
    <t>Проектирование и увеличение производительности городских водоочистных сооружений до 30 тыс. куб. м/сут. &lt;18.7&gt;</t>
  </si>
  <si>
    <t>Проектирование и бурение высокодебитных скважин на водозаборе "Северный" &lt;11&gt;</t>
  </si>
  <si>
    <t>Проектирование и строительство городских уличных водопроводов &lt;9&gt;</t>
  </si>
  <si>
    <t>Обеспечение охранной зоны водозаборных сооружений, монтаж системы видеонаблюдения, сигнализации и освещения периметра водозабора &lt;11&gt;</t>
  </si>
  <si>
    <t xml:space="preserve">Городская канализация (коллектор) по ул. Новой 
&lt;10&gt;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</si>
</sst>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1" applyFont="1" applyBorder="1" applyAlignment="1">
      <alignment vertical="center" wrapText="1"/>
    </xf>
    <xf numFmtId="164" fontId="4" fillId="0" borderId="7" xfId="1" applyFont="1" applyFill="1" applyBorder="1" applyAlignment="1">
      <alignment vertical="center" wrapText="1"/>
    </xf>
    <xf numFmtId="164" fontId="3" fillId="0" borderId="7" xfId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7" xfId="1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/>
    <xf numFmtId="0" fontId="3" fillId="0" borderId="7" xfId="0" applyFont="1" applyFill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tabSelected="1" view="pageBreakPreview" zoomScaleNormal="80" zoomScaleSheetLayoutView="100" workbookViewId="0">
      <selection activeCell="F121" sqref="F121:F123"/>
    </sheetView>
  </sheetViews>
  <sheetFormatPr defaultRowHeight="15" x14ac:dyDescent="0.25"/>
  <cols>
    <col min="1" max="1" width="7.140625" style="9" customWidth="1"/>
    <col min="2" max="2" width="37" customWidth="1"/>
    <col min="3" max="3" width="27.85546875" customWidth="1"/>
    <col min="4" max="4" width="30.42578125" customWidth="1"/>
    <col min="5" max="5" width="12.42578125" customWidth="1"/>
    <col min="6" max="6" width="16.7109375" customWidth="1"/>
    <col min="7" max="7" width="17.140625" customWidth="1"/>
    <col min="8" max="8" width="16" style="1" customWidth="1"/>
    <col min="9" max="9" width="17" customWidth="1"/>
    <col min="10" max="10" width="15.28515625" customWidth="1"/>
    <col min="11" max="11" width="15.140625" bestFit="1" customWidth="1"/>
    <col min="12" max="12" width="15.7109375" bestFit="1" customWidth="1"/>
    <col min="13" max="13" width="15.140625" bestFit="1" customWidth="1"/>
    <col min="14" max="14" width="15.7109375" bestFit="1" customWidth="1"/>
  </cols>
  <sheetData>
    <row r="1" spans="1:14" x14ac:dyDescent="0.25">
      <c r="L1" s="16" t="s">
        <v>75</v>
      </c>
      <c r="M1" s="16"/>
      <c r="N1" s="16"/>
    </row>
    <row r="2" spans="1:14" x14ac:dyDescent="0.25">
      <c r="L2" s="16"/>
      <c r="M2" s="16"/>
      <c r="N2" s="16"/>
    </row>
    <row r="3" spans="1:14" x14ac:dyDescent="0.25">
      <c r="L3" s="16"/>
      <c r="M3" s="16"/>
      <c r="N3" s="16"/>
    </row>
    <row r="4" spans="1:14" ht="64.5" customHeight="1" x14ac:dyDescent="0.25">
      <c r="L4" s="17"/>
      <c r="M4" s="17"/>
      <c r="N4" s="17"/>
    </row>
    <row r="5" spans="1:14" ht="35.25" customHeight="1" x14ac:dyDescent="0.25">
      <c r="A5" s="51" t="s">
        <v>72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5.75" thickBot="1" x14ac:dyDescent="0.3">
      <c r="A6" s="43" t="s">
        <v>71</v>
      </c>
      <c r="B6" s="43" t="s">
        <v>74</v>
      </c>
      <c r="C6" s="43" t="s">
        <v>0</v>
      </c>
      <c r="D6" s="43" t="s">
        <v>1</v>
      </c>
      <c r="E6" s="43" t="s">
        <v>2</v>
      </c>
      <c r="F6" s="52" t="s">
        <v>3</v>
      </c>
      <c r="G6" s="53"/>
      <c r="H6" s="53"/>
      <c r="I6" s="53"/>
      <c r="J6" s="53"/>
      <c r="K6" s="53"/>
      <c r="L6" s="53"/>
      <c r="M6" s="53"/>
      <c r="N6" s="54"/>
    </row>
    <row r="7" spans="1:14" ht="15.75" thickBot="1" x14ac:dyDescent="0.3">
      <c r="A7" s="43"/>
      <c r="B7" s="43"/>
      <c r="C7" s="43"/>
      <c r="D7" s="43"/>
      <c r="E7" s="43"/>
      <c r="F7" s="39" t="s">
        <v>4</v>
      </c>
      <c r="G7" s="45" t="s">
        <v>5</v>
      </c>
      <c r="H7" s="46"/>
      <c r="I7" s="46"/>
      <c r="J7" s="46"/>
      <c r="K7" s="46"/>
      <c r="L7" s="46"/>
      <c r="M7" s="46"/>
      <c r="N7" s="47"/>
    </row>
    <row r="8" spans="1:14" ht="36" customHeight="1" thickBot="1" x14ac:dyDescent="0.3">
      <c r="A8" s="40"/>
      <c r="B8" s="40"/>
      <c r="C8" s="40"/>
      <c r="D8" s="40"/>
      <c r="E8" s="40"/>
      <c r="F8" s="40"/>
      <c r="G8" s="2" t="s">
        <v>6</v>
      </c>
      <c r="H8" s="3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</row>
    <row r="9" spans="1:14" ht="15.75" thickBot="1" x14ac:dyDescent="0.3">
      <c r="A9" s="8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3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15.75" thickBot="1" x14ac:dyDescent="0.3">
      <c r="A10" s="45" t="s">
        <v>14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s="14" customFormat="1" ht="15.75" thickBot="1" x14ac:dyDescent="0.3">
      <c r="A11" s="39" t="s">
        <v>15</v>
      </c>
      <c r="B11" s="41" t="s">
        <v>76</v>
      </c>
      <c r="C11" s="41" t="s">
        <v>16</v>
      </c>
      <c r="D11" s="48" t="s">
        <v>17</v>
      </c>
      <c r="E11" s="15" t="s">
        <v>4</v>
      </c>
      <c r="F11" s="7">
        <f>SUM(F12:F13)</f>
        <v>119118696.63</v>
      </c>
      <c r="G11" s="7">
        <v>8918179.1300000008</v>
      </c>
      <c r="H11" s="6">
        <f t="shared" ref="H11:N11" si="0">SUM(H12:H13)</f>
        <v>9593514.3000000007</v>
      </c>
      <c r="I11" s="12">
        <f>SUM(I12:I13)</f>
        <v>0</v>
      </c>
      <c r="J11" s="7">
        <f t="shared" si="0"/>
        <v>0</v>
      </c>
      <c r="K11" s="7">
        <f t="shared" si="0"/>
        <v>10082125.4</v>
      </c>
      <c r="L11" s="7">
        <f t="shared" si="0"/>
        <v>12932125.4</v>
      </c>
      <c r="M11" s="7">
        <f t="shared" si="0"/>
        <v>12932125.4</v>
      </c>
      <c r="N11" s="7">
        <f t="shared" si="0"/>
        <v>64660627</v>
      </c>
    </row>
    <row r="12" spans="1:14" s="14" customFormat="1" ht="39" thickBot="1" x14ac:dyDescent="0.3">
      <c r="A12" s="43"/>
      <c r="B12" s="44"/>
      <c r="C12" s="44"/>
      <c r="D12" s="49"/>
      <c r="E12" s="15" t="s">
        <v>18</v>
      </c>
      <c r="F12" s="7">
        <f>SUM(G12:N12)</f>
        <v>38193103.289999999</v>
      </c>
      <c r="G12" s="7">
        <v>7051988.4900000002</v>
      </c>
      <c r="H12" s="6">
        <f>7789500-165985.2</f>
        <v>7623514.7999999998</v>
      </c>
      <c r="I12" s="11" t="s">
        <v>73</v>
      </c>
      <c r="J12" s="7" t="s">
        <v>73</v>
      </c>
      <c r="K12" s="7">
        <v>944700</v>
      </c>
      <c r="L12" s="7">
        <v>3224700</v>
      </c>
      <c r="M12" s="7">
        <v>3224700</v>
      </c>
      <c r="N12" s="7">
        <f>M12*5</f>
        <v>16123500</v>
      </c>
    </row>
    <row r="13" spans="1:14" s="14" customFormat="1" ht="26.25" thickBot="1" x14ac:dyDescent="0.3">
      <c r="A13" s="43"/>
      <c r="B13" s="44"/>
      <c r="C13" s="44"/>
      <c r="D13" s="50"/>
      <c r="E13" s="15" t="s">
        <v>19</v>
      </c>
      <c r="F13" s="7">
        <f>SUM(G13:N13)</f>
        <v>80925593.340000004</v>
      </c>
      <c r="G13" s="7">
        <v>1866190.64</v>
      </c>
      <c r="H13" s="6">
        <v>1969999.5</v>
      </c>
      <c r="I13" s="11" t="s">
        <v>73</v>
      </c>
      <c r="J13" s="7" t="s">
        <v>73</v>
      </c>
      <c r="K13" s="7">
        <v>9137425.4000000004</v>
      </c>
      <c r="L13" s="7">
        <v>9707425.4000000004</v>
      </c>
      <c r="M13" s="7">
        <v>9707425.4000000004</v>
      </c>
      <c r="N13" s="7">
        <f>M13*5</f>
        <v>48537127</v>
      </c>
    </row>
    <row r="14" spans="1:14" ht="15.75" thickBot="1" x14ac:dyDescent="0.3">
      <c r="A14" s="43"/>
      <c r="B14" s="44"/>
      <c r="C14" s="44"/>
      <c r="D14" s="41" t="s">
        <v>16</v>
      </c>
      <c r="E14" s="4" t="s">
        <v>4</v>
      </c>
      <c r="F14" s="5">
        <f>SUM(F15:F16)</f>
        <v>252298746.29000002</v>
      </c>
      <c r="G14" s="5">
        <v>89693389.390000001</v>
      </c>
      <c r="H14" s="6">
        <f>SUM(H15:H16)</f>
        <v>56554731.5</v>
      </c>
      <c r="I14" s="7">
        <f>SUM(I15:I16)</f>
        <v>93787750</v>
      </c>
      <c r="J14" s="7">
        <f>SUM(J15:J16)</f>
        <v>12262875.4</v>
      </c>
      <c r="K14" s="7">
        <v>0</v>
      </c>
      <c r="L14" s="7">
        <v>0</v>
      </c>
      <c r="M14" s="7">
        <v>0</v>
      </c>
      <c r="N14" s="7">
        <v>0</v>
      </c>
    </row>
    <row r="15" spans="1:14" ht="39" thickBot="1" x14ac:dyDescent="0.3">
      <c r="A15" s="43"/>
      <c r="B15" s="44"/>
      <c r="C15" s="44"/>
      <c r="D15" s="44"/>
      <c r="E15" s="4" t="s">
        <v>18</v>
      </c>
      <c r="F15" s="5">
        <f t="shared" ref="F15:F16" si="1">SUM(G15:N15)</f>
        <v>193789996.71000001</v>
      </c>
      <c r="G15" s="5">
        <v>71754711.510000005</v>
      </c>
      <c r="H15" s="6">
        <f>14772400+165985.2+30305400</f>
        <v>45243785.200000003</v>
      </c>
      <c r="I15" s="7">
        <v>75030200</v>
      </c>
      <c r="J15" s="7">
        <v>1761300</v>
      </c>
      <c r="K15" s="7"/>
      <c r="L15" s="7"/>
      <c r="M15" s="7"/>
      <c r="N15" s="7"/>
    </row>
    <row r="16" spans="1:14" ht="26.25" thickBot="1" x14ac:dyDescent="0.3">
      <c r="A16" s="43"/>
      <c r="B16" s="44"/>
      <c r="C16" s="42"/>
      <c r="D16" s="42"/>
      <c r="E16" s="4" t="s">
        <v>19</v>
      </c>
      <c r="F16" s="5">
        <f t="shared" si="1"/>
        <v>58508749.579999998</v>
      </c>
      <c r="G16" s="5">
        <v>17938677.879999999</v>
      </c>
      <c r="H16" s="6">
        <f>1587714.12+1805472.4+299913.48+41496.3+7576350</f>
        <v>11310946.300000001</v>
      </c>
      <c r="I16" s="7">
        <v>18757550</v>
      </c>
      <c r="J16" s="7">
        <v>10501575.4</v>
      </c>
      <c r="K16" s="7"/>
      <c r="L16" s="7"/>
      <c r="M16" s="7"/>
      <c r="N16" s="7"/>
    </row>
    <row r="17" spans="1:14" ht="15.75" thickBot="1" x14ac:dyDescent="0.3">
      <c r="A17" s="43"/>
      <c r="B17" s="44"/>
      <c r="C17" s="41" t="s">
        <v>20</v>
      </c>
      <c r="D17" s="41" t="s">
        <v>21</v>
      </c>
      <c r="E17" s="4" t="s">
        <v>4</v>
      </c>
      <c r="F17" s="5">
        <v>0</v>
      </c>
      <c r="G17" s="5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ht="39" thickBot="1" x14ac:dyDescent="0.3">
      <c r="A18" s="43"/>
      <c r="B18" s="44"/>
      <c r="C18" s="44"/>
      <c r="D18" s="44"/>
      <c r="E18" s="4" t="s">
        <v>18</v>
      </c>
      <c r="F18" s="5">
        <v>0</v>
      </c>
      <c r="G18" s="5">
        <v>0</v>
      </c>
      <c r="H18" s="6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1:14" ht="26.25" thickBot="1" x14ac:dyDescent="0.3">
      <c r="A19" s="40"/>
      <c r="B19" s="42"/>
      <c r="C19" s="42"/>
      <c r="D19" s="42"/>
      <c r="E19" s="4" t="s">
        <v>19</v>
      </c>
      <c r="F19" s="5">
        <v>0</v>
      </c>
      <c r="G19" s="5">
        <v>0</v>
      </c>
      <c r="H19" s="6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ht="24.75" customHeight="1" thickBot="1" x14ac:dyDescent="0.3">
      <c r="A20" s="39" t="s">
        <v>22</v>
      </c>
      <c r="B20" s="41" t="s">
        <v>77</v>
      </c>
      <c r="C20" s="41" t="s">
        <v>20</v>
      </c>
      <c r="D20" s="41" t="s">
        <v>21</v>
      </c>
      <c r="E20" s="4" t="s">
        <v>4</v>
      </c>
      <c r="F20" s="5">
        <v>0</v>
      </c>
      <c r="G20" s="5">
        <v>0</v>
      </c>
      <c r="H20" s="6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ht="26.25" thickBot="1" x14ac:dyDescent="0.3">
      <c r="A21" s="40"/>
      <c r="B21" s="42"/>
      <c r="C21" s="42"/>
      <c r="D21" s="42"/>
      <c r="E21" s="4" t="s">
        <v>19</v>
      </c>
      <c r="F21" s="5">
        <v>0</v>
      </c>
      <c r="G21" s="5">
        <v>0</v>
      </c>
      <c r="H21" s="6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ht="75.75" customHeight="1" thickBot="1" x14ac:dyDescent="0.3">
      <c r="A22" s="39" t="s">
        <v>23</v>
      </c>
      <c r="B22" s="41" t="s">
        <v>78</v>
      </c>
      <c r="C22" s="41" t="s">
        <v>16</v>
      </c>
      <c r="D22" s="41" t="s">
        <v>17</v>
      </c>
      <c r="E22" s="4" t="s">
        <v>4</v>
      </c>
      <c r="F22" s="5">
        <f>F23</f>
        <v>9552951.5199999996</v>
      </c>
      <c r="G22" s="5">
        <v>1838377.52</v>
      </c>
      <c r="H22" s="6">
        <f>H23</f>
        <v>2359574</v>
      </c>
      <c r="I22" s="11" t="s">
        <v>73</v>
      </c>
      <c r="J22" s="7">
        <f>SUM(J23)</f>
        <v>595000</v>
      </c>
      <c r="K22" s="7">
        <f t="shared" ref="K22:L22" si="2">SUM(K23)</f>
        <v>595000</v>
      </c>
      <c r="L22" s="7">
        <f t="shared" si="2"/>
        <v>595000</v>
      </c>
      <c r="M22" s="7">
        <f>SUM(M23)</f>
        <v>595000</v>
      </c>
      <c r="N22" s="7">
        <f>SUM(N23)</f>
        <v>2975000</v>
      </c>
    </row>
    <row r="23" spans="1:14" ht="43.5" customHeight="1" thickBot="1" x14ac:dyDescent="0.3">
      <c r="A23" s="40"/>
      <c r="B23" s="42"/>
      <c r="C23" s="42"/>
      <c r="D23" s="42"/>
      <c r="E23" s="4" t="s">
        <v>19</v>
      </c>
      <c r="F23" s="5">
        <f>SUM(G23:N23)</f>
        <v>9552951.5199999996</v>
      </c>
      <c r="G23" s="5">
        <v>1838377.52</v>
      </c>
      <c r="H23" s="6">
        <f>1925000-773561.44+2046045.5-837910.06</f>
        <v>2359574</v>
      </c>
      <c r="I23" s="11" t="s">
        <v>73</v>
      </c>
      <c r="J23" s="7">
        <v>595000</v>
      </c>
      <c r="K23" s="5">
        <v>595000</v>
      </c>
      <c r="L23" s="5">
        <v>595000</v>
      </c>
      <c r="M23" s="5">
        <v>595000</v>
      </c>
      <c r="N23" s="5">
        <f>M23*5</f>
        <v>2975000</v>
      </c>
    </row>
    <row r="24" spans="1:14" ht="15.75" thickBot="1" x14ac:dyDescent="0.3">
      <c r="A24" s="39" t="s">
        <v>24</v>
      </c>
      <c r="B24" s="41" t="s">
        <v>79</v>
      </c>
      <c r="C24" s="41" t="s">
        <v>16</v>
      </c>
      <c r="D24" s="41" t="s">
        <v>17</v>
      </c>
      <c r="E24" s="4" t="s">
        <v>4</v>
      </c>
      <c r="F24" s="5">
        <v>0</v>
      </c>
      <c r="G24" s="5">
        <v>0</v>
      </c>
      <c r="H24" s="6">
        <v>0</v>
      </c>
      <c r="I24" s="5">
        <v>0</v>
      </c>
      <c r="J24" s="7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26.25" thickBot="1" x14ac:dyDescent="0.3">
      <c r="A25" s="43"/>
      <c r="B25" s="44"/>
      <c r="C25" s="42"/>
      <c r="D25" s="42"/>
      <c r="E25" s="4" t="s">
        <v>19</v>
      </c>
      <c r="F25" s="5">
        <v>0</v>
      </c>
      <c r="G25" s="5">
        <v>0</v>
      </c>
      <c r="H25" s="6">
        <v>0</v>
      </c>
      <c r="I25" s="5">
        <v>0</v>
      </c>
      <c r="J25" s="7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24.75" customHeight="1" thickBot="1" x14ac:dyDescent="0.3">
      <c r="A26" s="43"/>
      <c r="B26" s="44"/>
      <c r="C26" s="41" t="s">
        <v>20</v>
      </c>
      <c r="D26" s="41" t="s">
        <v>21</v>
      </c>
      <c r="E26" s="4" t="s">
        <v>4</v>
      </c>
      <c r="F26" s="5">
        <v>0</v>
      </c>
      <c r="G26" s="5">
        <v>0</v>
      </c>
      <c r="H26" s="6">
        <v>0</v>
      </c>
      <c r="I26" s="5">
        <v>0</v>
      </c>
      <c r="J26" s="7">
        <v>0</v>
      </c>
      <c r="K26" s="5">
        <v>0</v>
      </c>
      <c r="L26" s="5">
        <v>0</v>
      </c>
      <c r="M26" s="5">
        <v>0</v>
      </c>
      <c r="N26" s="5">
        <v>0</v>
      </c>
    </row>
    <row r="27" spans="1:14" ht="26.25" thickBot="1" x14ac:dyDescent="0.3">
      <c r="A27" s="40"/>
      <c r="B27" s="42"/>
      <c r="C27" s="42"/>
      <c r="D27" s="42"/>
      <c r="E27" s="4" t="s">
        <v>19</v>
      </c>
      <c r="F27" s="5">
        <v>0</v>
      </c>
      <c r="G27" s="5">
        <v>0</v>
      </c>
      <c r="H27" s="6">
        <v>0</v>
      </c>
      <c r="I27" s="5">
        <v>0</v>
      </c>
      <c r="J27" s="7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5.75" thickBot="1" x14ac:dyDescent="0.3">
      <c r="A28" s="39" t="s">
        <v>25</v>
      </c>
      <c r="B28" s="41" t="s">
        <v>80</v>
      </c>
      <c r="C28" s="41" t="s">
        <v>16</v>
      </c>
      <c r="D28" s="41" t="s">
        <v>17</v>
      </c>
      <c r="E28" s="4" t="s">
        <v>4</v>
      </c>
      <c r="F28" s="5">
        <f>SUM(F29:F30)</f>
        <v>6088323.2599999998</v>
      </c>
      <c r="G28" s="5">
        <v>2089013.38</v>
      </c>
      <c r="H28" s="6">
        <f>SUM(H29:H30)</f>
        <v>3999309.88</v>
      </c>
      <c r="I28" s="10" t="s">
        <v>73</v>
      </c>
      <c r="J28" s="11">
        <f>SUM(J29)</f>
        <v>0</v>
      </c>
      <c r="K28" s="10" t="s">
        <v>73</v>
      </c>
      <c r="L28" s="10" t="s">
        <v>73</v>
      </c>
      <c r="M28" s="11" t="s">
        <v>73</v>
      </c>
      <c r="N28" s="11" t="s">
        <v>73</v>
      </c>
    </row>
    <row r="29" spans="1:14" ht="26.25" thickBot="1" x14ac:dyDescent="0.3">
      <c r="A29" s="43"/>
      <c r="B29" s="44"/>
      <c r="C29" s="44"/>
      <c r="D29" s="44"/>
      <c r="E29" s="4" t="s">
        <v>19</v>
      </c>
      <c r="F29" s="5">
        <f>SUM(G29:N29)</f>
        <v>6088323.2599999998</v>
      </c>
      <c r="G29" s="5">
        <v>2089013.38</v>
      </c>
      <c r="H29" s="6">
        <v>3999309.88</v>
      </c>
      <c r="I29" s="10" t="s">
        <v>73</v>
      </c>
      <c r="J29" s="11" t="s">
        <v>73</v>
      </c>
      <c r="K29" s="10" t="s">
        <v>73</v>
      </c>
      <c r="L29" s="10" t="s">
        <v>73</v>
      </c>
      <c r="M29" s="11" t="s">
        <v>73</v>
      </c>
      <c r="N29" s="11" t="s">
        <v>73</v>
      </c>
    </row>
    <row r="30" spans="1:14" ht="39" thickBot="1" x14ac:dyDescent="0.3">
      <c r="A30" s="43"/>
      <c r="B30" s="44"/>
      <c r="C30" s="42"/>
      <c r="D30" s="42"/>
      <c r="E30" s="4" t="s">
        <v>18</v>
      </c>
      <c r="F30" s="5">
        <v>0</v>
      </c>
      <c r="G30" s="5">
        <v>0</v>
      </c>
      <c r="H30" s="6">
        <v>0</v>
      </c>
      <c r="I30" s="5">
        <v>0</v>
      </c>
      <c r="J30" s="7"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15.75" thickBot="1" x14ac:dyDescent="0.3">
      <c r="A31" s="43"/>
      <c r="B31" s="44"/>
      <c r="C31" s="41" t="s">
        <v>20</v>
      </c>
      <c r="D31" s="41" t="s">
        <v>21</v>
      </c>
      <c r="E31" s="4" t="s">
        <v>4</v>
      </c>
      <c r="F31" s="5">
        <v>0</v>
      </c>
      <c r="G31" s="5">
        <v>0</v>
      </c>
      <c r="H31" s="6">
        <v>0</v>
      </c>
      <c r="I31" s="5">
        <v>0</v>
      </c>
      <c r="J31" s="7">
        <v>0</v>
      </c>
      <c r="K31" s="5">
        <v>0</v>
      </c>
      <c r="L31" s="5">
        <v>0</v>
      </c>
      <c r="M31" s="5">
        <v>0</v>
      </c>
      <c r="N31" s="5">
        <v>0</v>
      </c>
    </row>
    <row r="32" spans="1:14" ht="26.25" thickBot="1" x14ac:dyDescent="0.3">
      <c r="A32" s="43"/>
      <c r="B32" s="44"/>
      <c r="C32" s="44"/>
      <c r="D32" s="44"/>
      <c r="E32" s="4" t="s">
        <v>19</v>
      </c>
      <c r="F32" s="5">
        <v>0</v>
      </c>
      <c r="G32" s="5">
        <v>0</v>
      </c>
      <c r="H32" s="6">
        <v>0</v>
      </c>
      <c r="I32" s="5">
        <v>0</v>
      </c>
      <c r="J32" s="7">
        <v>0</v>
      </c>
      <c r="K32" s="5">
        <v>0</v>
      </c>
      <c r="L32" s="5">
        <v>0</v>
      </c>
      <c r="M32" s="5">
        <v>0</v>
      </c>
      <c r="N32" s="5">
        <v>0</v>
      </c>
    </row>
    <row r="33" spans="1:14" ht="39" thickBot="1" x14ac:dyDescent="0.3">
      <c r="A33" s="40"/>
      <c r="B33" s="42"/>
      <c r="C33" s="42"/>
      <c r="D33" s="42"/>
      <c r="E33" s="4" t="s">
        <v>18</v>
      </c>
      <c r="F33" s="5">
        <v>0</v>
      </c>
      <c r="G33" s="5">
        <v>0</v>
      </c>
      <c r="H33" s="6">
        <v>0</v>
      </c>
      <c r="I33" s="5">
        <v>0</v>
      </c>
      <c r="J33" s="7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5.75" thickBot="1" x14ac:dyDescent="0.3">
      <c r="A34" s="39" t="s">
        <v>26</v>
      </c>
      <c r="B34" s="41" t="s">
        <v>81</v>
      </c>
      <c r="C34" s="41" t="s">
        <v>16</v>
      </c>
      <c r="D34" s="41" t="s">
        <v>17</v>
      </c>
      <c r="E34" s="4" t="s">
        <v>4</v>
      </c>
      <c r="F34" s="5">
        <v>0</v>
      </c>
      <c r="G34" s="5">
        <v>0</v>
      </c>
      <c r="H34" s="6">
        <v>0</v>
      </c>
      <c r="I34" s="5">
        <v>0</v>
      </c>
      <c r="J34" s="7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38.25" customHeight="1" thickBot="1" x14ac:dyDescent="0.3">
      <c r="A35" s="40"/>
      <c r="B35" s="42"/>
      <c r="C35" s="42"/>
      <c r="D35" s="42"/>
      <c r="E35" s="4" t="s">
        <v>19</v>
      </c>
      <c r="F35" s="5">
        <v>0</v>
      </c>
      <c r="G35" s="5">
        <v>0</v>
      </c>
      <c r="H35" s="6">
        <v>0</v>
      </c>
      <c r="I35" s="5">
        <v>0</v>
      </c>
      <c r="J35" s="7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5.75" thickBot="1" x14ac:dyDescent="0.3">
      <c r="A36" s="39" t="s">
        <v>27</v>
      </c>
      <c r="B36" s="41" t="s">
        <v>82</v>
      </c>
      <c r="C36" s="41" t="s">
        <v>16</v>
      </c>
      <c r="D36" s="41" t="s">
        <v>17</v>
      </c>
      <c r="E36" s="4" t="s">
        <v>4</v>
      </c>
      <c r="F36" s="5">
        <v>0</v>
      </c>
      <c r="G36" s="5">
        <v>0</v>
      </c>
      <c r="H36" s="6">
        <v>0</v>
      </c>
      <c r="I36" s="5">
        <v>0</v>
      </c>
      <c r="J36" s="7">
        <v>0</v>
      </c>
      <c r="K36" s="5">
        <v>0</v>
      </c>
      <c r="L36" s="5">
        <v>0</v>
      </c>
      <c r="M36" s="5">
        <v>0</v>
      </c>
      <c r="N36" s="5">
        <v>0</v>
      </c>
    </row>
    <row r="37" spans="1:14" ht="26.25" thickBot="1" x14ac:dyDescent="0.3">
      <c r="A37" s="43"/>
      <c r="B37" s="44"/>
      <c r="C37" s="42"/>
      <c r="D37" s="42"/>
      <c r="E37" s="4" t="s">
        <v>19</v>
      </c>
      <c r="F37" s="5">
        <v>0</v>
      </c>
      <c r="G37" s="5">
        <v>0</v>
      </c>
      <c r="H37" s="6">
        <v>0</v>
      </c>
      <c r="I37" s="5">
        <v>0</v>
      </c>
      <c r="J37" s="7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24.75" customHeight="1" thickBot="1" x14ac:dyDescent="0.3">
      <c r="A38" s="43"/>
      <c r="B38" s="44"/>
      <c r="C38" s="41" t="s">
        <v>20</v>
      </c>
      <c r="D38" s="41" t="s">
        <v>21</v>
      </c>
      <c r="E38" s="4" t="s">
        <v>4</v>
      </c>
      <c r="F38" s="5">
        <v>0</v>
      </c>
      <c r="G38" s="5">
        <v>0</v>
      </c>
      <c r="H38" s="6">
        <v>0</v>
      </c>
      <c r="I38" s="5">
        <v>0</v>
      </c>
      <c r="J38" s="7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26.25" thickBot="1" x14ac:dyDescent="0.3">
      <c r="A39" s="40"/>
      <c r="B39" s="42"/>
      <c r="C39" s="42"/>
      <c r="D39" s="42"/>
      <c r="E39" s="4" t="s">
        <v>19</v>
      </c>
      <c r="F39" s="5">
        <v>0</v>
      </c>
      <c r="G39" s="5">
        <v>0</v>
      </c>
      <c r="H39" s="6">
        <v>0</v>
      </c>
      <c r="I39" s="5">
        <v>0</v>
      </c>
      <c r="J39" s="7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50.25" customHeight="1" thickBot="1" x14ac:dyDescent="0.3">
      <c r="A40" s="39" t="s">
        <v>28</v>
      </c>
      <c r="B40" s="41" t="s">
        <v>83</v>
      </c>
      <c r="C40" s="41" t="s">
        <v>16</v>
      </c>
      <c r="D40" s="41" t="s">
        <v>17</v>
      </c>
      <c r="E40" s="4" t="s">
        <v>4</v>
      </c>
      <c r="F40" s="5">
        <f>F41</f>
        <v>13968000</v>
      </c>
      <c r="G40" s="5">
        <v>1399000</v>
      </c>
      <c r="H40" s="6">
        <f>1400000-1400000</f>
        <v>0</v>
      </c>
      <c r="I40" s="5">
        <f>I41</f>
        <v>669000</v>
      </c>
      <c r="J40" s="11">
        <f>SUM(J41)</f>
        <v>700000</v>
      </c>
      <c r="K40" s="10">
        <f t="shared" ref="K40:M40" si="3">SUM(K41)</f>
        <v>1400000</v>
      </c>
      <c r="L40" s="10">
        <f t="shared" si="3"/>
        <v>1400000</v>
      </c>
      <c r="M40" s="10">
        <f t="shared" si="3"/>
        <v>1400000</v>
      </c>
      <c r="N40" s="10">
        <f>N41</f>
        <v>7000000</v>
      </c>
    </row>
    <row r="41" spans="1:14" ht="44.25" customHeight="1" thickBot="1" x14ac:dyDescent="0.3">
      <c r="A41" s="40"/>
      <c r="B41" s="42"/>
      <c r="C41" s="42"/>
      <c r="D41" s="42"/>
      <c r="E41" s="4" t="s">
        <v>19</v>
      </c>
      <c r="F41" s="5">
        <f>SUM(G41:N41)</f>
        <v>13968000</v>
      </c>
      <c r="G41" s="5">
        <v>1399000</v>
      </c>
      <c r="H41" s="6">
        <f>1400000-1400000</f>
        <v>0</v>
      </c>
      <c r="I41" s="5">
        <v>669000</v>
      </c>
      <c r="J41" s="11">
        <v>700000</v>
      </c>
      <c r="K41" s="10">
        <v>1400000</v>
      </c>
      <c r="L41" s="10">
        <v>1400000</v>
      </c>
      <c r="M41" s="10">
        <v>1400000</v>
      </c>
      <c r="N41" s="5">
        <f>M41*5</f>
        <v>7000000</v>
      </c>
    </row>
    <row r="42" spans="1:14" ht="37.5" customHeight="1" thickBot="1" x14ac:dyDescent="0.3">
      <c r="A42" s="39" t="s">
        <v>29</v>
      </c>
      <c r="B42" s="41" t="s">
        <v>84</v>
      </c>
      <c r="C42" s="41" t="s">
        <v>16</v>
      </c>
      <c r="D42" s="41" t="s">
        <v>17</v>
      </c>
      <c r="E42" s="4" t="s">
        <v>4</v>
      </c>
      <c r="F42" s="5">
        <f>SUM(F43)</f>
        <v>13188438.68</v>
      </c>
      <c r="G42" s="5">
        <v>1258438.68</v>
      </c>
      <c r="H42" s="6">
        <v>0</v>
      </c>
      <c r="I42" s="5">
        <f>SUM(I43)</f>
        <v>1140000</v>
      </c>
      <c r="J42" s="7">
        <f>J43</f>
        <v>790000</v>
      </c>
      <c r="K42" s="5">
        <f t="shared" ref="K42:N42" si="4">K43</f>
        <v>1250000</v>
      </c>
      <c r="L42" s="5">
        <f t="shared" si="4"/>
        <v>1250000</v>
      </c>
      <c r="M42" s="5">
        <f t="shared" si="4"/>
        <v>1250000</v>
      </c>
      <c r="N42" s="5">
        <f t="shared" si="4"/>
        <v>6250000</v>
      </c>
    </row>
    <row r="43" spans="1:14" ht="42" customHeight="1" thickBot="1" x14ac:dyDescent="0.3">
      <c r="A43" s="40"/>
      <c r="B43" s="42"/>
      <c r="C43" s="42"/>
      <c r="D43" s="42"/>
      <c r="E43" s="4" t="s">
        <v>19</v>
      </c>
      <c r="F43" s="5">
        <f>SUM(G43:N43)</f>
        <v>13188438.68</v>
      </c>
      <c r="G43" s="5">
        <v>1258438.68</v>
      </c>
      <c r="H43" s="6">
        <v>0</v>
      </c>
      <c r="I43" s="5">
        <v>1140000</v>
      </c>
      <c r="J43" s="7">
        <v>790000</v>
      </c>
      <c r="K43" s="5">
        <v>1250000</v>
      </c>
      <c r="L43" s="5">
        <v>1250000</v>
      </c>
      <c r="M43" s="5">
        <v>1250000</v>
      </c>
      <c r="N43" s="5">
        <f>M43*5</f>
        <v>6250000</v>
      </c>
    </row>
    <row r="44" spans="1:14" ht="96.75" customHeight="1" thickBot="1" x14ac:dyDescent="0.3">
      <c r="A44" s="39" t="s">
        <v>30</v>
      </c>
      <c r="B44" s="41" t="s">
        <v>85</v>
      </c>
      <c r="C44" s="41" t="s">
        <v>16</v>
      </c>
      <c r="D44" s="41" t="s">
        <v>17</v>
      </c>
      <c r="E44" s="4" t="s">
        <v>4</v>
      </c>
      <c r="F44" s="5">
        <v>0</v>
      </c>
      <c r="G44" s="5">
        <v>0</v>
      </c>
      <c r="H44" s="6">
        <v>0</v>
      </c>
      <c r="I44" s="5">
        <v>0</v>
      </c>
      <c r="J44" s="7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74.25" customHeight="1" thickBot="1" x14ac:dyDescent="0.3">
      <c r="A45" s="40"/>
      <c r="B45" s="42"/>
      <c r="C45" s="42"/>
      <c r="D45" s="42"/>
      <c r="E45" s="4" t="s">
        <v>19</v>
      </c>
      <c r="F45" s="5">
        <v>0</v>
      </c>
      <c r="G45" s="5">
        <v>0</v>
      </c>
      <c r="H45" s="6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25.5" customHeight="1" thickBot="1" x14ac:dyDescent="0.3">
      <c r="A46" s="18" t="s">
        <v>31</v>
      </c>
      <c r="B46" s="19"/>
      <c r="C46" s="19"/>
      <c r="D46" s="20"/>
      <c r="E46" s="4" t="s">
        <v>4</v>
      </c>
      <c r="F46" s="5">
        <f>SUM(G46:N46)</f>
        <v>414215156.37999988</v>
      </c>
      <c r="G46" s="5">
        <f>SUM(G47:G48)</f>
        <v>105196398.09999999</v>
      </c>
      <c r="H46" s="5">
        <f t="shared" ref="H46:N46" si="5">SUM(H47:H48)</f>
        <v>72507129.680000007</v>
      </c>
      <c r="I46" s="5">
        <f t="shared" si="5"/>
        <v>95596750</v>
      </c>
      <c r="J46" s="5">
        <f t="shared" si="5"/>
        <v>14347875.4</v>
      </c>
      <c r="K46" s="5">
        <f t="shared" si="5"/>
        <v>13327125.4</v>
      </c>
      <c r="L46" s="5">
        <f t="shared" si="5"/>
        <v>16177125.4</v>
      </c>
      <c r="M46" s="5">
        <f>SUM(M47:M48)</f>
        <v>16177125.4</v>
      </c>
      <c r="N46" s="5">
        <f t="shared" si="5"/>
        <v>80885627</v>
      </c>
    </row>
    <row r="47" spans="1:14" ht="39" thickBot="1" x14ac:dyDescent="0.3">
      <c r="A47" s="21"/>
      <c r="B47" s="22"/>
      <c r="C47" s="22"/>
      <c r="D47" s="23"/>
      <c r="E47" s="4" t="s">
        <v>18</v>
      </c>
      <c r="F47" s="5">
        <f>SUM(G47:N47)</f>
        <v>231983100</v>
      </c>
      <c r="G47" s="5">
        <v>78806700</v>
      </c>
      <c r="H47" s="6">
        <f>H30+H33+H18+H15+H12</f>
        <v>52867300</v>
      </c>
      <c r="I47" s="5">
        <f>SUM(I12,I15,I18,I30,I33)</f>
        <v>75030200</v>
      </c>
      <c r="J47" s="5">
        <f>SUM(J15)</f>
        <v>1761300</v>
      </c>
      <c r="K47" s="5">
        <f t="shared" ref="J47:N47" si="6">K30+K33+K18+K15+K12</f>
        <v>944700</v>
      </c>
      <c r="L47" s="5">
        <f t="shared" si="6"/>
        <v>3224700</v>
      </c>
      <c r="M47" s="5">
        <f>M30+M33+M18+M15+M12</f>
        <v>3224700</v>
      </c>
      <c r="N47" s="5">
        <f t="shared" si="6"/>
        <v>16123500</v>
      </c>
    </row>
    <row r="48" spans="1:14" ht="26.25" thickBot="1" x14ac:dyDescent="0.3">
      <c r="A48" s="24"/>
      <c r="B48" s="25"/>
      <c r="C48" s="25"/>
      <c r="D48" s="26"/>
      <c r="E48" s="4" t="s">
        <v>19</v>
      </c>
      <c r="F48" s="5">
        <f>SUM(G48:N48)</f>
        <v>182232056.38000003</v>
      </c>
      <c r="G48" s="5">
        <v>26389698.100000001</v>
      </c>
      <c r="H48" s="6">
        <f>H41+H39+H37+H35+H32+H29+H27+H25+H23+H21+H19+H16+H13</f>
        <v>19639829.68</v>
      </c>
      <c r="I48" s="5">
        <f>SUM(I13,I16,I19,I21,I23,I25,I27,I29,I32,I35,I37,I39,I41,I43,I45)</f>
        <v>20566550</v>
      </c>
      <c r="J48" s="5">
        <f>SUM(J13,J16,J19,J21,J23,J25,J27,J29,J32,J35,J37,J39,J41,J43,J45)</f>
        <v>12586575.4</v>
      </c>
      <c r="K48" s="5">
        <f>SUM(K13,K16,K19,K21,K23,K25,K27,K29,K32,K35,K37,K39,K41,K43,K45)</f>
        <v>12382425.4</v>
      </c>
      <c r="L48" s="5">
        <f>SUM(L13,L23,L41,L43)</f>
        <v>12952425.4</v>
      </c>
      <c r="M48" s="5">
        <f>SUM(M13,M23,M29,M41,M43)</f>
        <v>12952425.4</v>
      </c>
      <c r="N48" s="5">
        <f>SUM(N13,N23,N29,N41,N43)</f>
        <v>64762127</v>
      </c>
    </row>
    <row r="49" spans="1:14" ht="15.75" thickBot="1" x14ac:dyDescent="0.3">
      <c r="A49" s="45" t="s">
        <v>32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</row>
    <row r="50" spans="1:14" ht="15.75" thickBot="1" x14ac:dyDescent="0.3">
      <c r="A50" s="39" t="s">
        <v>33</v>
      </c>
      <c r="B50" s="41" t="s">
        <v>86</v>
      </c>
      <c r="C50" s="41" t="s">
        <v>16</v>
      </c>
      <c r="D50" s="41" t="s">
        <v>17</v>
      </c>
      <c r="E50" s="4" t="s">
        <v>4</v>
      </c>
      <c r="F50" s="5">
        <v>0</v>
      </c>
      <c r="G50" s="5">
        <v>0</v>
      </c>
      <c r="H50" s="6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26.25" thickBot="1" x14ac:dyDescent="0.3">
      <c r="A51" s="43"/>
      <c r="B51" s="44"/>
      <c r="C51" s="42"/>
      <c r="D51" s="42"/>
      <c r="E51" s="4" t="s">
        <v>19</v>
      </c>
      <c r="F51" s="5">
        <v>0</v>
      </c>
      <c r="G51" s="5">
        <v>0</v>
      </c>
      <c r="H51" s="6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ht="24.75" customHeight="1" thickBot="1" x14ac:dyDescent="0.3">
      <c r="A52" s="43"/>
      <c r="B52" s="44"/>
      <c r="C52" s="41" t="s">
        <v>20</v>
      </c>
      <c r="D52" s="41" t="s">
        <v>21</v>
      </c>
      <c r="E52" s="4" t="s">
        <v>4</v>
      </c>
      <c r="F52" s="5">
        <v>0</v>
      </c>
      <c r="G52" s="5">
        <v>0</v>
      </c>
      <c r="H52" s="6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ht="26.25" thickBot="1" x14ac:dyDescent="0.3">
      <c r="A53" s="40"/>
      <c r="B53" s="42"/>
      <c r="C53" s="42"/>
      <c r="D53" s="42"/>
      <c r="E53" s="4" t="s">
        <v>19</v>
      </c>
      <c r="F53" s="5">
        <v>0</v>
      </c>
      <c r="G53" s="5">
        <v>0</v>
      </c>
      <c r="H53" s="6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ht="15.75" thickBot="1" x14ac:dyDescent="0.3">
      <c r="A54" s="39" t="s">
        <v>34</v>
      </c>
      <c r="B54" s="41" t="s">
        <v>87</v>
      </c>
      <c r="C54" s="41" t="s">
        <v>16</v>
      </c>
      <c r="D54" s="41" t="s">
        <v>17</v>
      </c>
      <c r="E54" s="4" t="s">
        <v>4</v>
      </c>
      <c r="F54" s="5">
        <v>0</v>
      </c>
      <c r="G54" s="5">
        <v>0</v>
      </c>
      <c r="H54" s="6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ht="26.25" thickBot="1" x14ac:dyDescent="0.3">
      <c r="A55" s="43"/>
      <c r="B55" s="44"/>
      <c r="C55" s="42"/>
      <c r="D55" s="42"/>
      <c r="E55" s="4" t="s">
        <v>19</v>
      </c>
      <c r="F55" s="5">
        <v>0</v>
      </c>
      <c r="G55" s="5">
        <v>0</v>
      </c>
      <c r="H55" s="6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24.75" customHeight="1" thickBot="1" x14ac:dyDescent="0.3">
      <c r="A56" s="43"/>
      <c r="B56" s="44"/>
      <c r="C56" s="41" t="s">
        <v>20</v>
      </c>
      <c r="D56" s="41" t="s">
        <v>35</v>
      </c>
      <c r="E56" s="4" t="s">
        <v>4</v>
      </c>
      <c r="F56" s="5">
        <v>0</v>
      </c>
      <c r="G56" s="5">
        <v>0</v>
      </c>
      <c r="H56" s="6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ht="26.25" thickBot="1" x14ac:dyDescent="0.3">
      <c r="A57" s="40"/>
      <c r="B57" s="42"/>
      <c r="C57" s="42"/>
      <c r="D57" s="42"/>
      <c r="E57" s="4" t="s">
        <v>19</v>
      </c>
      <c r="F57" s="5">
        <v>0</v>
      </c>
      <c r="G57" s="5">
        <v>0</v>
      </c>
      <c r="H57" s="6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5.75" thickBot="1" x14ac:dyDescent="0.3">
      <c r="A58" s="39" t="s">
        <v>36</v>
      </c>
      <c r="B58" s="41" t="s">
        <v>88</v>
      </c>
      <c r="C58" s="41" t="s">
        <v>16</v>
      </c>
      <c r="D58" s="41" t="s">
        <v>17</v>
      </c>
      <c r="E58" s="4" t="s">
        <v>4</v>
      </c>
      <c r="F58" s="5">
        <v>0</v>
      </c>
      <c r="G58" s="5">
        <v>0</v>
      </c>
      <c r="H58" s="6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26.25" thickBot="1" x14ac:dyDescent="0.3">
      <c r="A59" s="40"/>
      <c r="B59" s="42"/>
      <c r="C59" s="42"/>
      <c r="D59" s="42"/>
      <c r="E59" s="4" t="s">
        <v>19</v>
      </c>
      <c r="F59" s="5">
        <v>0</v>
      </c>
      <c r="G59" s="5">
        <v>0</v>
      </c>
      <c r="H59" s="6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ht="24.75" customHeight="1" thickBot="1" x14ac:dyDescent="0.3">
      <c r="A60" s="39" t="s">
        <v>37</v>
      </c>
      <c r="B60" s="41" t="s">
        <v>89</v>
      </c>
      <c r="C60" s="41" t="s">
        <v>20</v>
      </c>
      <c r="D60" s="41" t="s">
        <v>21</v>
      </c>
      <c r="E60" s="4" t="s">
        <v>4</v>
      </c>
      <c r="F60" s="5">
        <v>0</v>
      </c>
      <c r="G60" s="5">
        <v>0</v>
      </c>
      <c r="H60" s="6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ht="26.25" thickBot="1" x14ac:dyDescent="0.3">
      <c r="A61" s="40"/>
      <c r="B61" s="42"/>
      <c r="C61" s="42"/>
      <c r="D61" s="42"/>
      <c r="E61" s="4" t="s">
        <v>19</v>
      </c>
      <c r="F61" s="5">
        <v>0</v>
      </c>
      <c r="G61" s="5">
        <v>0</v>
      </c>
      <c r="H61" s="6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ht="15.75" thickBot="1" x14ac:dyDescent="0.3">
      <c r="A62" s="39" t="s">
        <v>38</v>
      </c>
      <c r="B62" s="41" t="s">
        <v>90</v>
      </c>
      <c r="C62" s="41" t="s">
        <v>39</v>
      </c>
      <c r="D62" s="41" t="s">
        <v>39</v>
      </c>
      <c r="E62" s="4" t="s">
        <v>4</v>
      </c>
      <c r="F62" s="5">
        <v>8185000</v>
      </c>
      <c r="G62" s="5">
        <v>1264000</v>
      </c>
      <c r="H62" s="6">
        <v>1921000</v>
      </c>
      <c r="I62" s="5">
        <v>500000</v>
      </c>
      <c r="J62" s="5">
        <v>500000</v>
      </c>
      <c r="K62" s="5">
        <v>500000</v>
      </c>
      <c r="L62" s="5">
        <v>500000</v>
      </c>
      <c r="M62" s="5">
        <v>500000</v>
      </c>
      <c r="N62" s="5">
        <v>2500000</v>
      </c>
    </row>
    <row r="63" spans="1:14" ht="39.75" customHeight="1" thickBot="1" x14ac:dyDescent="0.3">
      <c r="A63" s="40"/>
      <c r="B63" s="42"/>
      <c r="C63" s="42"/>
      <c r="D63" s="42"/>
      <c r="E63" s="4" t="s">
        <v>40</v>
      </c>
      <c r="F63" s="5">
        <v>8185000</v>
      </c>
      <c r="G63" s="5">
        <v>1264000</v>
      </c>
      <c r="H63" s="6">
        <v>1921000</v>
      </c>
      <c r="I63" s="5">
        <v>500000</v>
      </c>
      <c r="J63" s="5">
        <v>500000</v>
      </c>
      <c r="K63" s="5">
        <v>500000</v>
      </c>
      <c r="L63" s="5">
        <v>500000</v>
      </c>
      <c r="M63" s="5">
        <v>500000</v>
      </c>
      <c r="N63" s="5">
        <v>2500000</v>
      </c>
    </row>
    <row r="64" spans="1:14" ht="37.5" customHeight="1" thickBot="1" x14ac:dyDescent="0.3">
      <c r="A64" s="39" t="s">
        <v>41</v>
      </c>
      <c r="B64" s="41" t="s">
        <v>91</v>
      </c>
      <c r="C64" s="41" t="s">
        <v>42</v>
      </c>
      <c r="D64" s="41" t="s">
        <v>42</v>
      </c>
      <c r="E64" s="4" t="s">
        <v>4</v>
      </c>
      <c r="F64" s="5">
        <v>1200000</v>
      </c>
      <c r="G64" s="5">
        <v>100000</v>
      </c>
      <c r="H64" s="6">
        <v>100000</v>
      </c>
      <c r="I64" s="5">
        <v>100000</v>
      </c>
      <c r="J64" s="5">
        <v>100000</v>
      </c>
      <c r="K64" s="5">
        <v>100000</v>
      </c>
      <c r="L64" s="5">
        <v>100000</v>
      </c>
      <c r="M64" s="5">
        <v>100000</v>
      </c>
      <c r="N64" s="5">
        <v>500000</v>
      </c>
    </row>
    <row r="65" spans="1:14" ht="26.25" thickBot="1" x14ac:dyDescent="0.3">
      <c r="A65" s="40"/>
      <c r="B65" s="42"/>
      <c r="C65" s="42"/>
      <c r="D65" s="42"/>
      <c r="E65" s="4" t="s">
        <v>40</v>
      </c>
      <c r="F65" s="5">
        <v>1200000</v>
      </c>
      <c r="G65" s="5">
        <v>100000</v>
      </c>
      <c r="H65" s="6">
        <v>100000</v>
      </c>
      <c r="I65" s="5">
        <v>100000</v>
      </c>
      <c r="J65" s="5">
        <v>100000</v>
      </c>
      <c r="K65" s="5">
        <v>100000</v>
      </c>
      <c r="L65" s="5">
        <v>100000</v>
      </c>
      <c r="M65" s="5">
        <v>100000</v>
      </c>
      <c r="N65" s="5">
        <v>500000</v>
      </c>
    </row>
    <row r="66" spans="1:14" ht="15.75" thickBot="1" x14ac:dyDescent="0.3">
      <c r="A66" s="39" t="s">
        <v>43</v>
      </c>
      <c r="B66" s="41" t="s">
        <v>92</v>
      </c>
      <c r="C66" s="41" t="s">
        <v>39</v>
      </c>
      <c r="D66" s="41" t="s">
        <v>39</v>
      </c>
      <c r="E66" s="4" t="s">
        <v>4</v>
      </c>
      <c r="F66" s="5">
        <v>0</v>
      </c>
      <c r="G66" s="5">
        <v>0</v>
      </c>
      <c r="H66" s="6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ht="49.5" customHeight="1" thickBot="1" x14ac:dyDescent="0.3">
      <c r="A67" s="40"/>
      <c r="B67" s="42"/>
      <c r="C67" s="42"/>
      <c r="D67" s="42"/>
      <c r="E67" s="4" t="s">
        <v>40</v>
      </c>
      <c r="F67" s="5">
        <v>0</v>
      </c>
      <c r="G67" s="5">
        <v>0</v>
      </c>
      <c r="H67" s="6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ht="24.75" customHeight="1" thickBot="1" x14ac:dyDescent="0.3">
      <c r="A68" s="39" t="s">
        <v>44</v>
      </c>
      <c r="B68" s="41" t="s">
        <v>93</v>
      </c>
      <c r="C68" s="41" t="s">
        <v>45</v>
      </c>
      <c r="D68" s="41" t="s">
        <v>45</v>
      </c>
      <c r="E68" s="4" t="s">
        <v>4</v>
      </c>
      <c r="F68" s="5">
        <v>7901.77</v>
      </c>
      <c r="G68" s="5">
        <v>604.79999999999995</v>
      </c>
      <c r="H68" s="6">
        <v>616.9</v>
      </c>
      <c r="I68" s="5">
        <v>629.23</v>
      </c>
      <c r="J68" s="5">
        <v>641.82000000000005</v>
      </c>
      <c r="K68" s="5">
        <v>654.65</v>
      </c>
      <c r="L68" s="5">
        <v>667.75</v>
      </c>
      <c r="M68" s="5">
        <v>681.1</v>
      </c>
      <c r="N68" s="5">
        <v>3405.52</v>
      </c>
    </row>
    <row r="69" spans="1:14" ht="26.25" thickBot="1" x14ac:dyDescent="0.3">
      <c r="A69" s="40"/>
      <c r="B69" s="42"/>
      <c r="C69" s="42"/>
      <c r="D69" s="42"/>
      <c r="E69" s="4" t="s">
        <v>40</v>
      </c>
      <c r="F69" s="5">
        <v>7901.77</v>
      </c>
      <c r="G69" s="5">
        <v>604.79999999999995</v>
      </c>
      <c r="H69" s="6">
        <v>616.9</v>
      </c>
      <c r="I69" s="5">
        <v>629.23</v>
      </c>
      <c r="J69" s="5">
        <v>641.82000000000005</v>
      </c>
      <c r="K69" s="5">
        <v>654.65</v>
      </c>
      <c r="L69" s="5">
        <v>667.75</v>
      </c>
      <c r="M69" s="5">
        <v>681.1</v>
      </c>
      <c r="N69" s="5">
        <v>3405.52</v>
      </c>
    </row>
    <row r="70" spans="1:14" ht="24.75" customHeight="1" thickBot="1" x14ac:dyDescent="0.3">
      <c r="A70" s="39" t="s">
        <v>46</v>
      </c>
      <c r="B70" s="41" t="s">
        <v>94</v>
      </c>
      <c r="C70" s="41" t="s">
        <v>47</v>
      </c>
      <c r="D70" s="41" t="s">
        <v>47</v>
      </c>
      <c r="E70" s="4" t="s">
        <v>4</v>
      </c>
      <c r="F70" s="5">
        <v>0</v>
      </c>
      <c r="G70" s="5">
        <v>0</v>
      </c>
      <c r="H70" s="6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ht="40.5" customHeight="1" thickBot="1" x14ac:dyDescent="0.3">
      <c r="A71" s="40"/>
      <c r="B71" s="42"/>
      <c r="C71" s="42"/>
      <c r="D71" s="42"/>
      <c r="E71" s="4" t="s">
        <v>40</v>
      </c>
      <c r="F71" s="5">
        <v>0</v>
      </c>
      <c r="G71" s="5">
        <v>0</v>
      </c>
      <c r="H71" s="6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ht="24.75" customHeight="1" thickBot="1" x14ac:dyDescent="0.3">
      <c r="A72" s="39" t="s">
        <v>48</v>
      </c>
      <c r="B72" s="41" t="s">
        <v>95</v>
      </c>
      <c r="C72" s="41" t="s">
        <v>47</v>
      </c>
      <c r="D72" s="41" t="s">
        <v>47</v>
      </c>
      <c r="E72" s="4" t="s">
        <v>4</v>
      </c>
      <c r="F72" s="5">
        <v>300000</v>
      </c>
      <c r="G72" s="5">
        <v>25000</v>
      </c>
      <c r="H72" s="6">
        <v>25000</v>
      </c>
      <c r="I72" s="5">
        <v>25000</v>
      </c>
      <c r="J72" s="5">
        <v>25000</v>
      </c>
      <c r="K72" s="5">
        <v>25000</v>
      </c>
      <c r="L72" s="5">
        <v>25000</v>
      </c>
      <c r="M72" s="5">
        <v>25000</v>
      </c>
      <c r="N72" s="5">
        <v>125000</v>
      </c>
    </row>
    <row r="73" spans="1:14" ht="44.25" customHeight="1" thickBot="1" x14ac:dyDescent="0.3">
      <c r="A73" s="40"/>
      <c r="B73" s="42"/>
      <c r="C73" s="42"/>
      <c r="D73" s="42"/>
      <c r="E73" s="4" t="s">
        <v>40</v>
      </c>
      <c r="F73" s="5">
        <v>300000</v>
      </c>
      <c r="G73" s="5">
        <v>25000</v>
      </c>
      <c r="H73" s="6">
        <v>25000</v>
      </c>
      <c r="I73" s="5">
        <v>25000</v>
      </c>
      <c r="J73" s="5">
        <v>25000</v>
      </c>
      <c r="K73" s="5">
        <v>25000</v>
      </c>
      <c r="L73" s="5">
        <v>25000</v>
      </c>
      <c r="M73" s="5">
        <v>25000</v>
      </c>
      <c r="N73" s="5">
        <v>125000</v>
      </c>
    </row>
    <row r="74" spans="1:14" ht="24.75" customHeight="1" thickBot="1" x14ac:dyDescent="0.3">
      <c r="A74" s="39" t="s">
        <v>49</v>
      </c>
      <c r="B74" s="41" t="s">
        <v>96</v>
      </c>
      <c r="C74" s="41" t="s">
        <v>50</v>
      </c>
      <c r="D74" s="41" t="s">
        <v>50</v>
      </c>
      <c r="E74" s="4" t="s">
        <v>4</v>
      </c>
      <c r="F74" s="5">
        <v>0</v>
      </c>
      <c r="G74" s="5">
        <v>0</v>
      </c>
      <c r="H74" s="6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ht="59.25" customHeight="1" thickBot="1" x14ac:dyDescent="0.3">
      <c r="A75" s="40"/>
      <c r="B75" s="42"/>
      <c r="C75" s="42"/>
      <c r="D75" s="42"/>
      <c r="E75" s="4" t="s">
        <v>40</v>
      </c>
      <c r="F75" s="5">
        <v>0</v>
      </c>
      <c r="G75" s="5">
        <v>0</v>
      </c>
      <c r="H75" s="6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ht="24.75" customHeight="1" thickBot="1" x14ac:dyDescent="0.3">
      <c r="A76" s="39" t="s">
        <v>51</v>
      </c>
      <c r="B76" s="41" t="s">
        <v>97</v>
      </c>
      <c r="C76" s="41" t="s">
        <v>52</v>
      </c>
      <c r="D76" s="41" t="s">
        <v>53</v>
      </c>
      <c r="E76" s="4" t="s">
        <v>4</v>
      </c>
      <c r="F76" s="5">
        <v>1200000</v>
      </c>
      <c r="G76" s="5">
        <v>100000</v>
      </c>
      <c r="H76" s="6">
        <v>100000</v>
      </c>
      <c r="I76" s="5">
        <v>100000</v>
      </c>
      <c r="J76" s="5">
        <v>100000</v>
      </c>
      <c r="K76" s="5">
        <v>100000</v>
      </c>
      <c r="L76" s="5">
        <v>100000</v>
      </c>
      <c r="M76" s="5">
        <v>100000</v>
      </c>
      <c r="N76" s="5">
        <v>500000</v>
      </c>
    </row>
    <row r="77" spans="1:14" ht="30" customHeight="1" thickBot="1" x14ac:dyDescent="0.3">
      <c r="A77" s="43"/>
      <c r="B77" s="44"/>
      <c r="C77" s="42"/>
      <c r="D77" s="42"/>
      <c r="E77" s="4" t="s">
        <v>40</v>
      </c>
      <c r="F77" s="5">
        <v>1200000</v>
      </c>
      <c r="G77" s="5">
        <v>100000</v>
      </c>
      <c r="H77" s="6">
        <v>100000</v>
      </c>
      <c r="I77" s="5">
        <v>100000</v>
      </c>
      <c r="J77" s="5">
        <v>100000</v>
      </c>
      <c r="K77" s="5">
        <v>100000</v>
      </c>
      <c r="L77" s="5">
        <v>100000</v>
      </c>
      <c r="M77" s="5">
        <v>100000</v>
      </c>
      <c r="N77" s="5">
        <v>500000</v>
      </c>
    </row>
    <row r="78" spans="1:14" ht="15.75" thickBot="1" x14ac:dyDescent="0.3">
      <c r="A78" s="43"/>
      <c r="B78" s="44"/>
      <c r="C78" s="41" t="s">
        <v>54</v>
      </c>
      <c r="D78" s="41" t="s">
        <v>54</v>
      </c>
      <c r="E78" s="4" t="s">
        <v>4</v>
      </c>
      <c r="F78" s="5">
        <v>0</v>
      </c>
      <c r="G78" s="5">
        <v>0</v>
      </c>
      <c r="H78" s="6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ht="88.5" customHeight="1" thickBot="1" x14ac:dyDescent="0.3">
      <c r="A79" s="40"/>
      <c r="B79" s="42"/>
      <c r="C79" s="42"/>
      <c r="D79" s="42"/>
      <c r="E79" s="4" t="s">
        <v>40</v>
      </c>
      <c r="F79" s="5">
        <v>0</v>
      </c>
      <c r="G79" s="5">
        <v>0</v>
      </c>
      <c r="H79" s="6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ht="15.75" thickBot="1" x14ac:dyDescent="0.3">
      <c r="A80" s="39" t="s">
        <v>55</v>
      </c>
      <c r="B80" s="41" t="s">
        <v>98</v>
      </c>
      <c r="C80" s="41" t="s">
        <v>52</v>
      </c>
      <c r="D80" s="41" t="s">
        <v>52</v>
      </c>
      <c r="E80" s="4" t="s">
        <v>4</v>
      </c>
      <c r="F80" s="5">
        <v>36000</v>
      </c>
      <c r="G80" s="5">
        <v>0</v>
      </c>
      <c r="H80" s="6">
        <v>6000</v>
      </c>
      <c r="I80" s="5">
        <v>0</v>
      </c>
      <c r="J80" s="5">
        <v>6000</v>
      </c>
      <c r="K80" s="5">
        <v>0</v>
      </c>
      <c r="L80" s="5">
        <v>6000</v>
      </c>
      <c r="M80" s="5">
        <v>0</v>
      </c>
      <c r="N80" s="5">
        <v>18000</v>
      </c>
    </row>
    <row r="81" spans="1:14" ht="26.25" thickBot="1" x14ac:dyDescent="0.3">
      <c r="A81" s="43"/>
      <c r="B81" s="44"/>
      <c r="C81" s="44"/>
      <c r="D81" s="44"/>
      <c r="E81" s="4" t="s">
        <v>19</v>
      </c>
      <c r="F81" s="5">
        <v>0</v>
      </c>
      <c r="G81" s="5">
        <v>0</v>
      </c>
      <c r="H81" s="6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ht="26.25" thickBot="1" x14ac:dyDescent="0.3">
      <c r="A82" s="40"/>
      <c r="B82" s="42"/>
      <c r="C82" s="42"/>
      <c r="D82" s="42"/>
      <c r="E82" s="4" t="s">
        <v>40</v>
      </c>
      <c r="F82" s="5">
        <v>36000</v>
      </c>
      <c r="G82" s="5">
        <v>0</v>
      </c>
      <c r="H82" s="6">
        <v>6000</v>
      </c>
      <c r="I82" s="5">
        <v>0</v>
      </c>
      <c r="J82" s="5">
        <v>6000</v>
      </c>
      <c r="K82" s="5">
        <v>0</v>
      </c>
      <c r="L82" s="5">
        <v>6000</v>
      </c>
      <c r="M82" s="5">
        <v>0</v>
      </c>
      <c r="N82" s="5">
        <v>18000</v>
      </c>
    </row>
    <row r="83" spans="1:14" ht="15.75" thickBot="1" x14ac:dyDescent="0.3">
      <c r="A83" s="18" t="s">
        <v>56</v>
      </c>
      <c r="B83" s="19"/>
      <c r="C83" s="19"/>
      <c r="D83" s="20"/>
      <c r="E83" s="4" t="s">
        <v>4</v>
      </c>
      <c r="F83" s="5">
        <v>10928901.77</v>
      </c>
      <c r="G83" s="5">
        <v>1489604.8</v>
      </c>
      <c r="H83" s="6">
        <v>2152616.9</v>
      </c>
      <c r="I83" s="5">
        <v>725629.23</v>
      </c>
      <c r="J83" s="5">
        <v>731641.82</v>
      </c>
      <c r="K83" s="5">
        <v>725654.65</v>
      </c>
      <c r="L83" s="5">
        <v>731667.75</v>
      </c>
      <c r="M83" s="5">
        <v>725681.1</v>
      </c>
      <c r="N83" s="5">
        <v>3646405.52</v>
      </c>
    </row>
    <row r="84" spans="1:14" ht="26.25" thickBot="1" x14ac:dyDescent="0.3">
      <c r="A84" s="21"/>
      <c r="B84" s="22"/>
      <c r="C84" s="22"/>
      <c r="D84" s="23"/>
      <c r="E84" s="4" t="s">
        <v>19</v>
      </c>
      <c r="F84" s="5">
        <v>0</v>
      </c>
      <c r="G84" s="5">
        <v>0</v>
      </c>
      <c r="H84" s="6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ht="26.25" thickBot="1" x14ac:dyDescent="0.3">
      <c r="A85" s="24"/>
      <c r="B85" s="25"/>
      <c r="C85" s="25"/>
      <c r="D85" s="26"/>
      <c r="E85" s="4" t="s">
        <v>40</v>
      </c>
      <c r="F85" s="5">
        <v>10928901.77</v>
      </c>
      <c r="G85" s="5">
        <v>1489604.8</v>
      </c>
      <c r="H85" s="6">
        <v>2152616.9</v>
      </c>
      <c r="I85" s="5">
        <v>725629.23</v>
      </c>
      <c r="J85" s="5">
        <v>731641.82</v>
      </c>
      <c r="K85" s="5">
        <v>725654.65</v>
      </c>
      <c r="L85" s="5">
        <v>731667.75</v>
      </c>
      <c r="M85" s="5">
        <v>725681.1</v>
      </c>
      <c r="N85" s="5">
        <v>3646405.52</v>
      </c>
    </row>
    <row r="86" spans="1:14" ht="15.75" thickBot="1" x14ac:dyDescent="0.3">
      <c r="A86" s="45" t="s">
        <v>57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7"/>
    </row>
    <row r="87" spans="1:14" ht="15.75" thickBot="1" x14ac:dyDescent="0.3">
      <c r="A87" s="39" t="s">
        <v>58</v>
      </c>
      <c r="B87" s="41" t="s">
        <v>99</v>
      </c>
      <c r="C87" s="41" t="s">
        <v>20</v>
      </c>
      <c r="D87" s="41" t="s">
        <v>21</v>
      </c>
      <c r="E87" s="4" t="s">
        <v>4</v>
      </c>
      <c r="F87" s="5">
        <v>0</v>
      </c>
      <c r="G87" s="5">
        <v>0</v>
      </c>
      <c r="H87" s="6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ht="39" thickBot="1" x14ac:dyDescent="0.3">
      <c r="A88" s="43"/>
      <c r="B88" s="44"/>
      <c r="C88" s="44"/>
      <c r="D88" s="44"/>
      <c r="E88" s="4" t="s">
        <v>18</v>
      </c>
      <c r="F88" s="5">
        <v>0</v>
      </c>
      <c r="G88" s="5">
        <v>0</v>
      </c>
      <c r="H88" s="6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ht="26.25" thickBot="1" x14ac:dyDescent="0.3">
      <c r="A89" s="40"/>
      <c r="B89" s="42"/>
      <c r="C89" s="42"/>
      <c r="D89" s="42"/>
      <c r="E89" s="4" t="s">
        <v>19</v>
      </c>
      <c r="F89" s="5">
        <v>0</v>
      </c>
      <c r="G89" s="5">
        <v>0</v>
      </c>
      <c r="H89" s="6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ht="24.75" customHeight="1" thickBot="1" x14ac:dyDescent="0.3">
      <c r="A90" s="39" t="s">
        <v>59</v>
      </c>
      <c r="B90" s="41" t="s">
        <v>100</v>
      </c>
      <c r="C90" s="41" t="s">
        <v>20</v>
      </c>
      <c r="D90" s="41" t="s">
        <v>21</v>
      </c>
      <c r="E90" s="4" t="s">
        <v>4</v>
      </c>
      <c r="F90" s="5">
        <v>0</v>
      </c>
      <c r="G90" s="5">
        <v>0</v>
      </c>
      <c r="H90" s="6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ht="45.75" customHeight="1" thickBot="1" x14ac:dyDescent="0.3">
      <c r="A91" s="40"/>
      <c r="B91" s="42"/>
      <c r="C91" s="42"/>
      <c r="D91" s="42"/>
      <c r="E91" s="4" t="s">
        <v>19</v>
      </c>
      <c r="F91" s="5">
        <v>0</v>
      </c>
      <c r="G91" s="5">
        <v>0</v>
      </c>
      <c r="H91" s="6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ht="24.75" customHeight="1" thickBot="1" x14ac:dyDescent="0.3">
      <c r="A92" s="39" t="s">
        <v>60</v>
      </c>
      <c r="B92" s="41" t="s">
        <v>101</v>
      </c>
      <c r="C92" s="41" t="s">
        <v>20</v>
      </c>
      <c r="D92" s="41" t="s">
        <v>21</v>
      </c>
      <c r="E92" s="4" t="s">
        <v>4</v>
      </c>
      <c r="F92" s="5">
        <v>0</v>
      </c>
      <c r="G92" s="5">
        <v>0</v>
      </c>
      <c r="H92" s="6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ht="26.25" thickBot="1" x14ac:dyDescent="0.3">
      <c r="A93" s="40"/>
      <c r="B93" s="42"/>
      <c r="C93" s="42"/>
      <c r="D93" s="42"/>
      <c r="E93" s="4" t="s">
        <v>19</v>
      </c>
      <c r="F93" s="5">
        <v>0</v>
      </c>
      <c r="G93" s="5">
        <v>0</v>
      </c>
      <c r="H93" s="6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ht="15.75" thickBot="1" x14ac:dyDescent="0.3">
      <c r="A94" s="39" t="s">
        <v>61</v>
      </c>
      <c r="B94" s="41" t="s">
        <v>102</v>
      </c>
      <c r="C94" s="41" t="s">
        <v>62</v>
      </c>
      <c r="D94" s="41" t="s">
        <v>21</v>
      </c>
      <c r="E94" s="4" t="s">
        <v>4</v>
      </c>
      <c r="F94" s="5">
        <v>0</v>
      </c>
      <c r="G94" s="5">
        <v>0</v>
      </c>
      <c r="H94" s="6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ht="26.25" thickBot="1" x14ac:dyDescent="0.3">
      <c r="A95" s="40"/>
      <c r="B95" s="42"/>
      <c r="C95" s="42"/>
      <c r="D95" s="42"/>
      <c r="E95" s="4" t="s">
        <v>19</v>
      </c>
      <c r="F95" s="5">
        <v>0</v>
      </c>
      <c r="G95" s="5">
        <v>0</v>
      </c>
      <c r="H95" s="6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ht="24.75" customHeight="1" thickBot="1" x14ac:dyDescent="0.3">
      <c r="A96" s="39" t="s">
        <v>63</v>
      </c>
      <c r="B96" s="41" t="s">
        <v>103</v>
      </c>
      <c r="C96" s="41" t="s">
        <v>20</v>
      </c>
      <c r="D96" s="41" t="s">
        <v>21</v>
      </c>
      <c r="E96" s="4" t="s">
        <v>4</v>
      </c>
      <c r="F96" s="5">
        <v>0</v>
      </c>
      <c r="G96" s="5">
        <v>0</v>
      </c>
      <c r="H96" s="6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ht="43.5" customHeight="1" thickBot="1" x14ac:dyDescent="0.3">
      <c r="A97" s="40"/>
      <c r="B97" s="42"/>
      <c r="C97" s="42"/>
      <c r="D97" s="42"/>
      <c r="E97" s="4" t="s">
        <v>19</v>
      </c>
      <c r="F97" s="5">
        <v>0</v>
      </c>
      <c r="G97" s="5">
        <v>0</v>
      </c>
      <c r="H97" s="6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ht="24.75" customHeight="1" thickBot="1" x14ac:dyDescent="0.3">
      <c r="A98" s="39" t="s">
        <v>64</v>
      </c>
      <c r="B98" s="41" t="s">
        <v>104</v>
      </c>
      <c r="C98" s="41" t="s">
        <v>20</v>
      </c>
      <c r="D98" s="41" t="s">
        <v>21</v>
      </c>
      <c r="E98" s="4" t="s">
        <v>4</v>
      </c>
      <c r="F98" s="5">
        <v>0</v>
      </c>
      <c r="G98" s="5">
        <v>0</v>
      </c>
      <c r="H98" s="6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ht="26.25" thickBot="1" x14ac:dyDescent="0.3">
      <c r="A99" s="40"/>
      <c r="B99" s="42"/>
      <c r="C99" s="42"/>
      <c r="D99" s="42"/>
      <c r="E99" s="4" t="s">
        <v>19</v>
      </c>
      <c r="F99" s="5">
        <v>0</v>
      </c>
      <c r="G99" s="5">
        <v>0</v>
      </c>
      <c r="H99" s="6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ht="15.75" thickBot="1" x14ac:dyDescent="0.3">
      <c r="A100" s="18" t="s">
        <v>65</v>
      </c>
      <c r="B100" s="19"/>
      <c r="C100" s="19"/>
      <c r="D100" s="20"/>
      <c r="E100" s="4" t="s">
        <v>4</v>
      </c>
      <c r="F100" s="5">
        <v>0</v>
      </c>
      <c r="G100" s="5">
        <v>0</v>
      </c>
      <c r="H100" s="6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ht="39" thickBot="1" x14ac:dyDescent="0.3">
      <c r="A101" s="21"/>
      <c r="B101" s="22"/>
      <c r="C101" s="22"/>
      <c r="D101" s="23"/>
      <c r="E101" s="4" t="s">
        <v>18</v>
      </c>
      <c r="F101" s="5">
        <v>0</v>
      </c>
      <c r="G101" s="5">
        <v>0</v>
      </c>
      <c r="H101" s="6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ht="26.25" thickBot="1" x14ac:dyDescent="0.3">
      <c r="A102" s="24"/>
      <c r="B102" s="25"/>
      <c r="C102" s="25"/>
      <c r="D102" s="26"/>
      <c r="E102" s="4" t="s">
        <v>19</v>
      </c>
      <c r="F102" s="5">
        <v>0</v>
      </c>
      <c r="G102" s="5">
        <v>0</v>
      </c>
      <c r="H102" s="6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ht="15.75" thickBot="1" x14ac:dyDescent="0.3">
      <c r="A103" s="18" t="s">
        <v>66</v>
      </c>
      <c r="B103" s="19"/>
      <c r="C103" s="19"/>
      <c r="D103" s="20"/>
      <c r="E103" s="4" t="s">
        <v>4</v>
      </c>
      <c r="F103" s="5">
        <f>SUM(F46,F83,F100)</f>
        <v>425144058.14999986</v>
      </c>
      <c r="G103" s="5">
        <f t="shared" ref="G103:N103" si="7">SUM(G46,G83,G100)</f>
        <v>106686002.89999999</v>
      </c>
      <c r="H103" s="5">
        <f t="shared" si="7"/>
        <v>74659746.580000013</v>
      </c>
      <c r="I103" s="5">
        <f>SUM(I46,I83,I100)</f>
        <v>96322379.230000004</v>
      </c>
      <c r="J103" s="5">
        <f t="shared" si="7"/>
        <v>15079517.220000001</v>
      </c>
      <c r="K103" s="5">
        <f t="shared" si="7"/>
        <v>14052780.050000001</v>
      </c>
      <c r="L103" s="5">
        <f t="shared" si="7"/>
        <v>16908793.149999999</v>
      </c>
      <c r="M103" s="5">
        <f t="shared" si="7"/>
        <v>16902806.5</v>
      </c>
      <c r="N103" s="5">
        <f t="shared" si="7"/>
        <v>84532032.519999996</v>
      </c>
    </row>
    <row r="104" spans="1:14" ht="39" thickBot="1" x14ac:dyDescent="0.3">
      <c r="A104" s="21"/>
      <c r="B104" s="22"/>
      <c r="C104" s="22"/>
      <c r="D104" s="23"/>
      <c r="E104" s="4" t="s">
        <v>18</v>
      </c>
      <c r="F104" s="5">
        <f>SUM(F47,F101)</f>
        <v>231983100</v>
      </c>
      <c r="G104" s="5">
        <f t="shared" ref="G104:N104" si="8">SUM(G47,G101)</f>
        <v>78806700</v>
      </c>
      <c r="H104" s="5">
        <f t="shared" si="8"/>
        <v>52867300</v>
      </c>
      <c r="I104" s="5">
        <f t="shared" si="8"/>
        <v>75030200</v>
      </c>
      <c r="J104" s="5">
        <f t="shared" si="8"/>
        <v>1761300</v>
      </c>
      <c r="K104" s="5">
        <f t="shared" si="8"/>
        <v>944700</v>
      </c>
      <c r="L104" s="5">
        <f t="shared" si="8"/>
        <v>3224700</v>
      </c>
      <c r="M104" s="5">
        <f t="shared" si="8"/>
        <v>3224700</v>
      </c>
      <c r="N104" s="5">
        <f t="shared" si="8"/>
        <v>16123500</v>
      </c>
    </row>
    <row r="105" spans="1:14" ht="26.25" thickBot="1" x14ac:dyDescent="0.3">
      <c r="A105" s="21"/>
      <c r="B105" s="22"/>
      <c r="C105" s="22"/>
      <c r="D105" s="23"/>
      <c r="E105" s="4" t="s">
        <v>19</v>
      </c>
      <c r="F105" s="5">
        <f>SUM(F48,F81,F102)</f>
        <v>182232056.38000003</v>
      </c>
      <c r="G105" s="5">
        <f t="shared" ref="G105:N105" si="9">SUM(G48,G81,G102)</f>
        <v>26389698.100000001</v>
      </c>
      <c r="H105" s="5">
        <f t="shared" si="9"/>
        <v>19639829.68</v>
      </c>
      <c r="I105" s="5">
        <f t="shared" si="9"/>
        <v>20566550</v>
      </c>
      <c r="J105" s="5">
        <f t="shared" si="9"/>
        <v>12586575.4</v>
      </c>
      <c r="K105" s="5">
        <f t="shared" si="9"/>
        <v>12382425.4</v>
      </c>
      <c r="L105" s="5">
        <f t="shared" si="9"/>
        <v>12952425.4</v>
      </c>
      <c r="M105" s="5">
        <f t="shared" si="9"/>
        <v>12952425.4</v>
      </c>
      <c r="N105" s="5">
        <f t="shared" si="9"/>
        <v>64762127</v>
      </c>
    </row>
    <row r="106" spans="1:14" ht="26.25" thickBot="1" x14ac:dyDescent="0.3">
      <c r="A106" s="24"/>
      <c r="B106" s="25"/>
      <c r="C106" s="25"/>
      <c r="D106" s="26"/>
      <c r="E106" s="4" t="s">
        <v>67</v>
      </c>
      <c r="F106" s="5">
        <f>SUM(F85)</f>
        <v>10928901.77</v>
      </c>
      <c r="G106" s="5">
        <f t="shared" ref="G106:N106" si="10">SUM(G85)</f>
        <v>1489604.8</v>
      </c>
      <c r="H106" s="5">
        <f t="shared" si="10"/>
        <v>2152616.9</v>
      </c>
      <c r="I106" s="5">
        <f t="shared" si="10"/>
        <v>725629.23</v>
      </c>
      <c r="J106" s="5">
        <f t="shared" si="10"/>
        <v>731641.82</v>
      </c>
      <c r="K106" s="5">
        <f t="shared" si="10"/>
        <v>725654.65</v>
      </c>
      <c r="L106" s="5">
        <f t="shared" si="10"/>
        <v>731667.75</v>
      </c>
      <c r="M106" s="5">
        <f t="shared" si="10"/>
        <v>725681.1</v>
      </c>
      <c r="N106" s="5">
        <f t="shared" si="10"/>
        <v>3646405.52</v>
      </c>
    </row>
    <row r="107" spans="1:14" ht="15.75" thickBot="1" x14ac:dyDescent="0.3">
      <c r="A107" s="27" t="s">
        <v>5</v>
      </c>
      <c r="B107" s="28"/>
      <c r="C107" s="28"/>
      <c r="D107" s="29"/>
      <c r="E107" s="4"/>
      <c r="F107" s="5"/>
      <c r="G107" s="5"/>
      <c r="H107" s="6"/>
      <c r="I107" s="5"/>
      <c r="J107" s="5"/>
      <c r="K107" s="5"/>
      <c r="L107" s="5"/>
      <c r="M107" s="5"/>
      <c r="N107" s="5"/>
    </row>
    <row r="108" spans="1:14" ht="15.75" thickBot="1" x14ac:dyDescent="0.3">
      <c r="A108" s="18" t="s">
        <v>68</v>
      </c>
      <c r="B108" s="19"/>
      <c r="C108" s="19"/>
      <c r="D108" s="20"/>
      <c r="E108" s="4" t="s">
        <v>4</v>
      </c>
      <c r="F108" s="5">
        <v>0</v>
      </c>
      <c r="G108" s="5">
        <v>0</v>
      </c>
      <c r="H108" s="6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</row>
    <row r="109" spans="1:14" ht="39" thickBot="1" x14ac:dyDescent="0.3">
      <c r="A109" s="21"/>
      <c r="B109" s="22"/>
      <c r="C109" s="22"/>
      <c r="D109" s="23"/>
      <c r="E109" s="4" t="s">
        <v>18</v>
      </c>
      <c r="F109" s="5">
        <v>0</v>
      </c>
      <c r="G109" s="5">
        <v>0</v>
      </c>
      <c r="H109" s="6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</row>
    <row r="110" spans="1:14" ht="26.25" thickBot="1" x14ac:dyDescent="0.3">
      <c r="A110" s="21"/>
      <c r="B110" s="22"/>
      <c r="C110" s="22"/>
      <c r="D110" s="23"/>
      <c r="E110" s="4" t="s">
        <v>19</v>
      </c>
      <c r="F110" s="5">
        <v>0</v>
      </c>
      <c r="G110" s="5">
        <v>0</v>
      </c>
      <c r="H110" s="6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</row>
    <row r="111" spans="1:14" ht="26.25" thickBot="1" x14ac:dyDescent="0.3">
      <c r="A111" s="24"/>
      <c r="B111" s="25"/>
      <c r="C111" s="25"/>
      <c r="D111" s="26"/>
      <c r="E111" s="4" t="s">
        <v>67</v>
      </c>
      <c r="F111" s="5">
        <v>0</v>
      </c>
      <c r="G111" s="5">
        <v>0</v>
      </c>
      <c r="H111" s="6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</row>
    <row r="112" spans="1:14" ht="15.75" thickBot="1" x14ac:dyDescent="0.3">
      <c r="A112" s="18" t="s">
        <v>69</v>
      </c>
      <c r="B112" s="19"/>
      <c r="C112" s="19"/>
      <c r="D112" s="20"/>
      <c r="E112" s="4" t="s">
        <v>4</v>
      </c>
      <c r="F112" s="7">
        <f>SUM(F103)</f>
        <v>425144058.14999986</v>
      </c>
      <c r="G112" s="7">
        <f t="shared" ref="G112:N112" si="11">SUM(G103)</f>
        <v>106686002.89999999</v>
      </c>
      <c r="H112" s="7">
        <f t="shared" si="11"/>
        <v>74659746.580000013</v>
      </c>
      <c r="I112" s="7">
        <f t="shared" si="11"/>
        <v>96322379.230000004</v>
      </c>
      <c r="J112" s="7">
        <f t="shared" si="11"/>
        <v>15079517.220000001</v>
      </c>
      <c r="K112" s="7">
        <f t="shared" si="11"/>
        <v>14052780.050000001</v>
      </c>
      <c r="L112" s="7">
        <f t="shared" si="11"/>
        <v>16908793.149999999</v>
      </c>
      <c r="M112" s="7">
        <f t="shared" si="11"/>
        <v>16902806.5</v>
      </c>
      <c r="N112" s="7">
        <f t="shared" si="11"/>
        <v>84532032.519999996</v>
      </c>
    </row>
    <row r="113" spans="1:14" ht="39" thickBot="1" x14ac:dyDescent="0.3">
      <c r="A113" s="21"/>
      <c r="B113" s="22"/>
      <c r="C113" s="22"/>
      <c r="D113" s="23"/>
      <c r="E113" s="4" t="s">
        <v>18</v>
      </c>
      <c r="F113" s="5">
        <f>SUM(F104)</f>
        <v>231983100</v>
      </c>
      <c r="G113" s="5">
        <f t="shared" ref="G113:N113" si="12">SUM(G104)</f>
        <v>78806700</v>
      </c>
      <c r="H113" s="5">
        <f t="shared" si="12"/>
        <v>52867300</v>
      </c>
      <c r="I113" s="5">
        <f t="shared" si="12"/>
        <v>75030200</v>
      </c>
      <c r="J113" s="5">
        <f t="shared" si="12"/>
        <v>1761300</v>
      </c>
      <c r="K113" s="5">
        <f t="shared" si="12"/>
        <v>944700</v>
      </c>
      <c r="L113" s="5">
        <f t="shared" si="12"/>
        <v>3224700</v>
      </c>
      <c r="M113" s="5">
        <f t="shared" si="12"/>
        <v>3224700</v>
      </c>
      <c r="N113" s="5">
        <f t="shared" si="12"/>
        <v>16123500</v>
      </c>
    </row>
    <row r="114" spans="1:14" ht="26.25" thickBot="1" x14ac:dyDescent="0.3">
      <c r="A114" s="21"/>
      <c r="B114" s="22"/>
      <c r="C114" s="22"/>
      <c r="D114" s="23"/>
      <c r="E114" s="4" t="s">
        <v>19</v>
      </c>
      <c r="F114" s="5">
        <f>SUM(F105)</f>
        <v>182232056.38000003</v>
      </c>
      <c r="G114" s="5">
        <f t="shared" ref="G114:N114" si="13">SUM(G105)</f>
        <v>26389698.100000001</v>
      </c>
      <c r="H114" s="5">
        <f t="shared" si="13"/>
        <v>19639829.68</v>
      </c>
      <c r="I114" s="5">
        <f t="shared" si="13"/>
        <v>20566550</v>
      </c>
      <c r="J114" s="5">
        <f t="shared" si="13"/>
        <v>12586575.4</v>
      </c>
      <c r="K114" s="5">
        <f t="shared" si="13"/>
        <v>12382425.4</v>
      </c>
      <c r="L114" s="5">
        <f t="shared" si="13"/>
        <v>12952425.4</v>
      </c>
      <c r="M114" s="5">
        <f t="shared" si="13"/>
        <v>12952425.4</v>
      </c>
      <c r="N114" s="5">
        <f t="shared" si="13"/>
        <v>64762127</v>
      </c>
    </row>
    <row r="115" spans="1:14" ht="26.25" thickBot="1" x14ac:dyDescent="0.3">
      <c r="A115" s="24"/>
      <c r="B115" s="25"/>
      <c r="C115" s="25"/>
      <c r="D115" s="26"/>
      <c r="E115" s="4" t="s">
        <v>67</v>
      </c>
      <c r="F115" s="5">
        <f t="shared" ref="F115" si="14">SUM(G115:N115)</f>
        <v>10928901.77</v>
      </c>
      <c r="G115" s="7">
        <v>1489604.8</v>
      </c>
      <c r="H115" s="6">
        <v>2152616.9</v>
      </c>
      <c r="I115" s="7">
        <v>725629.23</v>
      </c>
      <c r="J115" s="7">
        <v>731641.82</v>
      </c>
      <c r="K115" s="7">
        <v>725654.65</v>
      </c>
      <c r="L115" s="7">
        <v>731667.75</v>
      </c>
      <c r="M115" s="7">
        <v>725681.1</v>
      </c>
      <c r="N115" s="7">
        <v>3646405.52</v>
      </c>
    </row>
    <row r="116" spans="1:14" s="14" customFormat="1" ht="15.75" thickBot="1" x14ac:dyDescent="0.3">
      <c r="A116" s="30" t="s">
        <v>70</v>
      </c>
      <c r="B116" s="31"/>
      <c r="C116" s="31"/>
      <c r="D116" s="32"/>
      <c r="E116" s="13" t="s">
        <v>4</v>
      </c>
      <c r="F116" s="7">
        <f>SUM(F117:F119)</f>
        <v>161916410.09</v>
      </c>
      <c r="G116" s="7">
        <f>SUM(G117:G118)</f>
        <v>15503008.710000001</v>
      </c>
      <c r="H116" s="7">
        <f t="shared" ref="H116:N116" si="15">SUM(H117:H118)</f>
        <v>15952398.18</v>
      </c>
      <c r="I116" s="7">
        <f t="shared" si="15"/>
        <v>1809000</v>
      </c>
      <c r="J116" s="7">
        <f t="shared" si="15"/>
        <v>2085000</v>
      </c>
      <c r="K116" s="7">
        <f t="shared" si="15"/>
        <v>13327125.4</v>
      </c>
      <c r="L116" s="7">
        <f t="shared" si="15"/>
        <v>16177125.4</v>
      </c>
      <c r="M116" s="7">
        <f t="shared" si="15"/>
        <v>16177125.4</v>
      </c>
      <c r="N116" s="7">
        <f t="shared" si="15"/>
        <v>80885627</v>
      </c>
    </row>
    <row r="117" spans="1:14" s="14" customFormat="1" ht="39" thickBot="1" x14ac:dyDescent="0.3">
      <c r="A117" s="33"/>
      <c r="B117" s="34"/>
      <c r="C117" s="34"/>
      <c r="D117" s="35"/>
      <c r="E117" s="13" t="s">
        <v>18</v>
      </c>
      <c r="F117" s="7">
        <f>SUM(G117:N117)</f>
        <v>38193103.289999999</v>
      </c>
      <c r="G117" s="7">
        <f>SUM(G12)</f>
        <v>7051988.4900000002</v>
      </c>
      <c r="H117" s="7">
        <f t="shared" ref="H117:N117" si="16">SUM(H12)</f>
        <v>7623514.7999999998</v>
      </c>
      <c r="I117" s="7">
        <f t="shared" si="16"/>
        <v>0</v>
      </c>
      <c r="J117" s="7">
        <f t="shared" si="16"/>
        <v>0</v>
      </c>
      <c r="K117" s="7">
        <f t="shared" si="16"/>
        <v>944700</v>
      </c>
      <c r="L117" s="7">
        <f t="shared" si="16"/>
        <v>3224700</v>
      </c>
      <c r="M117" s="7">
        <f t="shared" si="16"/>
        <v>3224700</v>
      </c>
      <c r="N117" s="7">
        <f t="shared" si="16"/>
        <v>16123500</v>
      </c>
    </row>
    <row r="118" spans="1:14" s="14" customFormat="1" ht="26.25" thickBot="1" x14ac:dyDescent="0.3">
      <c r="A118" s="33"/>
      <c r="B118" s="34"/>
      <c r="C118" s="34"/>
      <c r="D118" s="35"/>
      <c r="E118" s="13" t="s">
        <v>19</v>
      </c>
      <c r="F118" s="7">
        <f>SUM(G118:N118)</f>
        <v>123723306.8</v>
      </c>
      <c r="G118" s="7">
        <f>SUM(G13,G23,G29,G41,G43)</f>
        <v>8451020.2200000007</v>
      </c>
      <c r="H118" s="7">
        <f t="shared" ref="H118:N118" si="17">SUM(H13,H23,H29,H41,H43)</f>
        <v>8328883.3799999999</v>
      </c>
      <c r="I118" s="7">
        <f t="shared" si="17"/>
        <v>1809000</v>
      </c>
      <c r="J118" s="7">
        <f>SUM(J13,J23,J29,J41,J43)</f>
        <v>2085000</v>
      </c>
      <c r="K118" s="7">
        <f t="shared" si="17"/>
        <v>12382425.4</v>
      </c>
      <c r="L118" s="7">
        <f t="shared" si="17"/>
        <v>12952425.4</v>
      </c>
      <c r="M118" s="7">
        <f t="shared" si="17"/>
        <v>12952425.4</v>
      </c>
      <c r="N118" s="7">
        <f t="shared" si="17"/>
        <v>64762127</v>
      </c>
    </row>
    <row r="119" spans="1:14" s="14" customFormat="1" ht="26.25" thickBot="1" x14ac:dyDescent="0.3">
      <c r="A119" s="36"/>
      <c r="B119" s="37"/>
      <c r="C119" s="37"/>
      <c r="D119" s="38"/>
      <c r="E119" s="13" t="s">
        <v>67</v>
      </c>
      <c r="F119" s="7">
        <f t="shared" ref="F119" si="18">SUM(G119:N119)</f>
        <v>0</v>
      </c>
      <c r="G119" s="7">
        <v>0</v>
      </c>
      <c r="H119" s="6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</row>
    <row r="120" spans="1:14" ht="15.75" thickBot="1" x14ac:dyDescent="0.3">
      <c r="A120" s="18" t="s">
        <v>16</v>
      </c>
      <c r="B120" s="19"/>
      <c r="C120" s="19"/>
      <c r="D120" s="20"/>
      <c r="E120" s="4" t="s">
        <v>4</v>
      </c>
      <c r="F120" s="7">
        <f t="shared" ref="F120" si="19">SUM(F121:F123)</f>
        <v>254383746.29000002</v>
      </c>
      <c r="G120" s="7">
        <f>SUM(G121:G123)</f>
        <v>89693389.390000001</v>
      </c>
      <c r="H120" s="7">
        <f>SUM(H121:H123)</f>
        <v>56554731.5</v>
      </c>
      <c r="I120" s="7">
        <f>SUM(I121:I122)</f>
        <v>93787750</v>
      </c>
      <c r="J120" s="7">
        <f>SUM(J121:J122)</f>
        <v>14347875.4</v>
      </c>
      <c r="K120" s="7">
        <v>0</v>
      </c>
      <c r="L120" s="7">
        <v>0</v>
      </c>
      <c r="M120" s="7">
        <v>0</v>
      </c>
      <c r="N120" s="7">
        <v>0</v>
      </c>
    </row>
    <row r="121" spans="1:14" ht="39" thickBot="1" x14ac:dyDescent="0.3">
      <c r="A121" s="21"/>
      <c r="B121" s="22"/>
      <c r="C121" s="22"/>
      <c r="D121" s="23"/>
      <c r="E121" s="4" t="s">
        <v>18</v>
      </c>
      <c r="F121" s="7">
        <f>SUM(G121:N121)</f>
        <v>193789996.71000001</v>
      </c>
      <c r="G121" s="7">
        <f t="shared" ref="G121:I122" si="20">SUM(G15)</f>
        <v>71754711.510000005</v>
      </c>
      <c r="H121" s="7">
        <f t="shared" si="20"/>
        <v>45243785.200000003</v>
      </c>
      <c r="I121" s="7">
        <f t="shared" si="20"/>
        <v>75030200</v>
      </c>
      <c r="J121" s="7">
        <f>SUM(J15)</f>
        <v>1761300</v>
      </c>
      <c r="K121" s="7">
        <v>0</v>
      </c>
      <c r="L121" s="7">
        <v>0</v>
      </c>
      <c r="M121" s="7">
        <v>0</v>
      </c>
      <c r="N121" s="7">
        <v>0</v>
      </c>
    </row>
    <row r="122" spans="1:14" ht="26.25" thickBot="1" x14ac:dyDescent="0.3">
      <c r="A122" s="21"/>
      <c r="B122" s="22"/>
      <c r="C122" s="22"/>
      <c r="D122" s="23"/>
      <c r="E122" s="4" t="s">
        <v>19</v>
      </c>
      <c r="F122" s="7">
        <f>SUM(G122:N122)</f>
        <v>60593749.579999998</v>
      </c>
      <c r="G122" s="7">
        <f t="shared" si="20"/>
        <v>17938677.879999999</v>
      </c>
      <c r="H122" s="7">
        <f t="shared" si="20"/>
        <v>11310946.300000001</v>
      </c>
      <c r="I122" s="7">
        <f t="shared" si="20"/>
        <v>18757550</v>
      </c>
      <c r="J122" s="7">
        <f>SUM(J16,J23,J41,J43)</f>
        <v>12586575.4</v>
      </c>
      <c r="K122" s="7">
        <v>0</v>
      </c>
      <c r="L122" s="7">
        <v>0</v>
      </c>
      <c r="M122" s="7">
        <v>0</v>
      </c>
      <c r="N122" s="7">
        <v>0</v>
      </c>
    </row>
    <row r="123" spans="1:14" ht="26.25" thickBot="1" x14ac:dyDescent="0.3">
      <c r="A123" s="24"/>
      <c r="B123" s="25"/>
      <c r="C123" s="25"/>
      <c r="D123" s="26"/>
      <c r="E123" s="4" t="s">
        <v>67</v>
      </c>
      <c r="F123" s="7">
        <f t="shared" ref="F123" si="21">SUM(G123:N123)</f>
        <v>0</v>
      </c>
      <c r="G123" s="7">
        <v>0</v>
      </c>
      <c r="H123" s="6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</row>
    <row r="124" spans="1:14" ht="15.75" thickBot="1" x14ac:dyDescent="0.3">
      <c r="A124" s="18" t="s">
        <v>39</v>
      </c>
      <c r="B124" s="19"/>
      <c r="C124" s="19"/>
      <c r="D124" s="20"/>
      <c r="E124" s="4" t="s">
        <v>4</v>
      </c>
      <c r="F124" s="5">
        <v>8185000</v>
      </c>
      <c r="G124" s="5">
        <v>1264000</v>
      </c>
      <c r="H124" s="6">
        <v>1921000</v>
      </c>
      <c r="I124" s="5">
        <v>500000</v>
      </c>
      <c r="J124" s="5">
        <v>500000</v>
      </c>
      <c r="K124" s="5">
        <v>500000</v>
      </c>
      <c r="L124" s="5">
        <v>500000</v>
      </c>
      <c r="M124" s="5">
        <v>500000</v>
      </c>
      <c r="N124" s="5">
        <v>2500000</v>
      </c>
    </row>
    <row r="125" spans="1:14" ht="39" thickBot="1" x14ac:dyDescent="0.3">
      <c r="A125" s="21"/>
      <c r="B125" s="22"/>
      <c r="C125" s="22"/>
      <c r="D125" s="23"/>
      <c r="E125" s="4" t="s">
        <v>18</v>
      </c>
      <c r="F125" s="5">
        <v>0</v>
      </c>
      <c r="G125" s="5">
        <v>0</v>
      </c>
      <c r="H125" s="6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ht="26.25" thickBot="1" x14ac:dyDescent="0.3">
      <c r="A126" s="21"/>
      <c r="B126" s="22"/>
      <c r="C126" s="22"/>
      <c r="D126" s="23"/>
      <c r="E126" s="4" t="s">
        <v>19</v>
      </c>
      <c r="F126" s="5">
        <v>0</v>
      </c>
      <c r="G126" s="5">
        <v>0</v>
      </c>
      <c r="H126" s="6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ht="26.25" thickBot="1" x14ac:dyDescent="0.3">
      <c r="A127" s="24"/>
      <c r="B127" s="25"/>
      <c r="C127" s="25"/>
      <c r="D127" s="26"/>
      <c r="E127" s="4" t="s">
        <v>67</v>
      </c>
      <c r="F127" s="5">
        <v>8185000</v>
      </c>
      <c r="G127" s="5">
        <v>1264000</v>
      </c>
      <c r="H127" s="6">
        <v>1921000</v>
      </c>
      <c r="I127" s="5">
        <v>500000</v>
      </c>
      <c r="J127" s="5">
        <v>500000</v>
      </c>
      <c r="K127" s="5">
        <v>500000</v>
      </c>
      <c r="L127" s="5">
        <v>500000</v>
      </c>
      <c r="M127" s="5">
        <v>500000</v>
      </c>
      <c r="N127" s="5">
        <v>2500000</v>
      </c>
    </row>
    <row r="128" spans="1:14" ht="15.75" thickBot="1" x14ac:dyDescent="0.3">
      <c r="A128" s="18" t="s">
        <v>42</v>
      </c>
      <c r="B128" s="19"/>
      <c r="C128" s="19"/>
      <c r="D128" s="20"/>
      <c r="E128" s="4" t="s">
        <v>4</v>
      </c>
      <c r="F128" s="5">
        <v>1200000</v>
      </c>
      <c r="G128" s="5">
        <v>100000</v>
      </c>
      <c r="H128" s="6">
        <v>100000</v>
      </c>
      <c r="I128" s="5">
        <v>100000</v>
      </c>
      <c r="J128" s="5">
        <v>100000</v>
      </c>
      <c r="K128" s="5">
        <v>100000</v>
      </c>
      <c r="L128" s="5">
        <v>100000</v>
      </c>
      <c r="M128" s="5">
        <v>100000</v>
      </c>
      <c r="N128" s="5">
        <v>500000</v>
      </c>
    </row>
    <row r="129" spans="1:14" ht="39" thickBot="1" x14ac:dyDescent="0.3">
      <c r="A129" s="21"/>
      <c r="B129" s="22"/>
      <c r="C129" s="22"/>
      <c r="D129" s="23"/>
      <c r="E129" s="4" t="s">
        <v>18</v>
      </c>
      <c r="F129" s="5">
        <v>0</v>
      </c>
      <c r="G129" s="5">
        <v>0</v>
      </c>
      <c r="H129" s="6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ht="26.25" thickBot="1" x14ac:dyDescent="0.3">
      <c r="A130" s="21"/>
      <c r="B130" s="22"/>
      <c r="C130" s="22"/>
      <c r="D130" s="23"/>
      <c r="E130" s="4" t="s">
        <v>19</v>
      </c>
      <c r="F130" s="5">
        <v>0</v>
      </c>
      <c r="G130" s="5">
        <v>0</v>
      </c>
      <c r="H130" s="6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ht="26.25" thickBot="1" x14ac:dyDescent="0.3">
      <c r="A131" s="24"/>
      <c r="B131" s="25"/>
      <c r="C131" s="25"/>
      <c r="D131" s="26"/>
      <c r="E131" s="4" t="s">
        <v>67</v>
      </c>
      <c r="F131" s="5">
        <v>1200000</v>
      </c>
      <c r="G131" s="5">
        <v>100000</v>
      </c>
      <c r="H131" s="6">
        <v>100000</v>
      </c>
      <c r="I131" s="5">
        <v>100000</v>
      </c>
      <c r="J131" s="5">
        <v>100000</v>
      </c>
      <c r="K131" s="5">
        <v>100000</v>
      </c>
      <c r="L131" s="5">
        <v>100000</v>
      </c>
      <c r="M131" s="5">
        <v>100000</v>
      </c>
      <c r="N131" s="5">
        <v>500000</v>
      </c>
    </row>
    <row r="132" spans="1:14" ht="15.75" thickBot="1" x14ac:dyDescent="0.3">
      <c r="A132" s="18" t="s">
        <v>45</v>
      </c>
      <c r="B132" s="19"/>
      <c r="C132" s="19"/>
      <c r="D132" s="20"/>
      <c r="E132" s="4" t="s">
        <v>4</v>
      </c>
      <c r="F132" s="5">
        <v>7901.77</v>
      </c>
      <c r="G132" s="5">
        <v>604.79999999999995</v>
      </c>
      <c r="H132" s="6">
        <v>616.9</v>
      </c>
      <c r="I132" s="5">
        <v>629.23</v>
      </c>
      <c r="J132" s="5">
        <v>641.82000000000005</v>
      </c>
      <c r="K132" s="5">
        <v>654.65</v>
      </c>
      <c r="L132" s="5">
        <v>667.75</v>
      </c>
      <c r="M132" s="5">
        <v>681.1</v>
      </c>
      <c r="N132" s="5">
        <v>3405.52</v>
      </c>
    </row>
    <row r="133" spans="1:14" ht="39" thickBot="1" x14ac:dyDescent="0.3">
      <c r="A133" s="21"/>
      <c r="B133" s="22"/>
      <c r="C133" s="22"/>
      <c r="D133" s="23"/>
      <c r="E133" s="4" t="s">
        <v>18</v>
      </c>
      <c r="F133" s="5">
        <v>0</v>
      </c>
      <c r="G133" s="5">
        <v>0</v>
      </c>
      <c r="H133" s="6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ht="26.25" thickBot="1" x14ac:dyDescent="0.3">
      <c r="A134" s="21"/>
      <c r="B134" s="22"/>
      <c r="C134" s="22"/>
      <c r="D134" s="23"/>
      <c r="E134" s="4" t="s">
        <v>19</v>
      </c>
      <c r="F134" s="5">
        <v>0</v>
      </c>
      <c r="G134" s="5">
        <v>0</v>
      </c>
      <c r="H134" s="6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ht="26.25" thickBot="1" x14ac:dyDescent="0.3">
      <c r="A135" s="24"/>
      <c r="B135" s="25"/>
      <c r="C135" s="25"/>
      <c r="D135" s="26"/>
      <c r="E135" s="4" t="s">
        <v>67</v>
      </c>
      <c r="F135" s="5">
        <v>7901.77</v>
      </c>
      <c r="G135" s="5">
        <v>604.79999999999995</v>
      </c>
      <c r="H135" s="6">
        <v>616.9</v>
      </c>
      <c r="I135" s="5">
        <v>629.23</v>
      </c>
      <c r="J135" s="5">
        <v>641.82000000000005</v>
      </c>
      <c r="K135" s="5">
        <v>654.65</v>
      </c>
      <c r="L135" s="5">
        <v>667.75</v>
      </c>
      <c r="M135" s="5">
        <v>681.1</v>
      </c>
      <c r="N135" s="5">
        <v>3405.52</v>
      </c>
    </row>
    <row r="136" spans="1:14" ht="15.75" thickBot="1" x14ac:dyDescent="0.3">
      <c r="A136" s="18" t="s">
        <v>47</v>
      </c>
      <c r="B136" s="19"/>
      <c r="C136" s="19"/>
      <c r="D136" s="20"/>
      <c r="E136" s="4" t="s">
        <v>4</v>
      </c>
      <c r="F136" s="5">
        <v>300000</v>
      </c>
      <c r="G136" s="5">
        <v>25000</v>
      </c>
      <c r="H136" s="6">
        <v>25000</v>
      </c>
      <c r="I136" s="5">
        <v>25000</v>
      </c>
      <c r="J136" s="5">
        <v>25000</v>
      </c>
      <c r="K136" s="5">
        <v>25000</v>
      </c>
      <c r="L136" s="5">
        <v>25000</v>
      </c>
      <c r="M136" s="5">
        <v>25000</v>
      </c>
      <c r="N136" s="5">
        <v>125000</v>
      </c>
    </row>
    <row r="137" spans="1:14" ht="39" thickBot="1" x14ac:dyDescent="0.3">
      <c r="A137" s="21"/>
      <c r="B137" s="22"/>
      <c r="C137" s="22"/>
      <c r="D137" s="23"/>
      <c r="E137" s="4" t="s">
        <v>18</v>
      </c>
      <c r="F137" s="5">
        <v>0</v>
      </c>
      <c r="G137" s="5">
        <v>0</v>
      </c>
      <c r="H137" s="6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ht="26.25" thickBot="1" x14ac:dyDescent="0.3">
      <c r="A138" s="21"/>
      <c r="B138" s="22"/>
      <c r="C138" s="22"/>
      <c r="D138" s="23"/>
      <c r="E138" s="4" t="s">
        <v>19</v>
      </c>
      <c r="F138" s="5">
        <v>0</v>
      </c>
      <c r="G138" s="5">
        <v>0</v>
      </c>
      <c r="H138" s="6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ht="26.25" thickBot="1" x14ac:dyDescent="0.3">
      <c r="A139" s="24"/>
      <c r="B139" s="25"/>
      <c r="C139" s="25"/>
      <c r="D139" s="26"/>
      <c r="E139" s="4" t="s">
        <v>67</v>
      </c>
      <c r="F139" s="5">
        <v>300000</v>
      </c>
      <c r="G139" s="5">
        <v>25000</v>
      </c>
      <c r="H139" s="6">
        <v>25000</v>
      </c>
      <c r="I139" s="5">
        <v>25000</v>
      </c>
      <c r="J139" s="5">
        <v>25000</v>
      </c>
      <c r="K139" s="5">
        <v>25000</v>
      </c>
      <c r="L139" s="5">
        <v>25000</v>
      </c>
      <c r="M139" s="5">
        <v>25000</v>
      </c>
      <c r="N139" s="5">
        <v>125000</v>
      </c>
    </row>
    <row r="140" spans="1:14" ht="15.75" thickBot="1" x14ac:dyDescent="0.3">
      <c r="A140" s="18" t="s">
        <v>52</v>
      </c>
      <c r="B140" s="19"/>
      <c r="C140" s="19"/>
      <c r="D140" s="20"/>
      <c r="E140" s="4" t="s">
        <v>4</v>
      </c>
      <c r="F140" s="5">
        <v>1236000</v>
      </c>
      <c r="G140" s="5">
        <v>100000</v>
      </c>
      <c r="H140" s="6">
        <v>106000</v>
      </c>
      <c r="I140" s="5">
        <v>100000</v>
      </c>
      <c r="J140" s="5">
        <v>106000</v>
      </c>
      <c r="K140" s="5">
        <v>100000</v>
      </c>
      <c r="L140" s="5">
        <v>106000</v>
      </c>
      <c r="M140" s="5">
        <v>100000</v>
      </c>
      <c r="N140" s="5">
        <v>518000</v>
      </c>
    </row>
    <row r="141" spans="1:14" ht="39" thickBot="1" x14ac:dyDescent="0.3">
      <c r="A141" s="21"/>
      <c r="B141" s="22"/>
      <c r="C141" s="22"/>
      <c r="D141" s="23"/>
      <c r="E141" s="4" t="s">
        <v>18</v>
      </c>
      <c r="F141" s="5">
        <v>0</v>
      </c>
      <c r="G141" s="5">
        <v>0</v>
      </c>
      <c r="H141" s="6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ht="26.25" thickBot="1" x14ac:dyDescent="0.3">
      <c r="A142" s="21"/>
      <c r="B142" s="22"/>
      <c r="C142" s="22"/>
      <c r="D142" s="23"/>
      <c r="E142" s="4" t="s">
        <v>19</v>
      </c>
      <c r="F142" s="5">
        <v>0</v>
      </c>
      <c r="G142" s="5">
        <v>0</v>
      </c>
      <c r="H142" s="6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ht="26.25" thickBot="1" x14ac:dyDescent="0.3">
      <c r="A143" s="24"/>
      <c r="B143" s="25"/>
      <c r="C143" s="25"/>
      <c r="D143" s="26"/>
      <c r="E143" s="4" t="s">
        <v>67</v>
      </c>
      <c r="F143" s="5">
        <v>1236000</v>
      </c>
      <c r="G143" s="5">
        <v>100000</v>
      </c>
      <c r="H143" s="6">
        <v>106000</v>
      </c>
      <c r="I143" s="5">
        <v>100000</v>
      </c>
      <c r="J143" s="5">
        <v>106000</v>
      </c>
      <c r="K143" s="5">
        <v>100000</v>
      </c>
      <c r="L143" s="5">
        <v>106000</v>
      </c>
      <c r="M143" s="5">
        <v>100000</v>
      </c>
      <c r="N143" s="5">
        <v>518000</v>
      </c>
    </row>
  </sheetData>
  <mergeCells count="158">
    <mergeCell ref="A5:N5"/>
    <mergeCell ref="A6:A8"/>
    <mergeCell ref="B6:B8"/>
    <mergeCell ref="C6:C8"/>
    <mergeCell ref="D6:D8"/>
    <mergeCell ref="E6:E8"/>
    <mergeCell ref="F6:N6"/>
    <mergeCell ref="F7:F8"/>
    <mergeCell ref="G7:N7"/>
    <mergeCell ref="A20:A21"/>
    <mergeCell ref="B20:B21"/>
    <mergeCell ref="C20:C21"/>
    <mergeCell ref="D20:D21"/>
    <mergeCell ref="A22:A23"/>
    <mergeCell ref="B22:B23"/>
    <mergeCell ref="C22:C23"/>
    <mergeCell ref="D22:D23"/>
    <mergeCell ref="A10:N10"/>
    <mergeCell ref="A11:A19"/>
    <mergeCell ref="B11:B19"/>
    <mergeCell ref="C11:C16"/>
    <mergeCell ref="D11:D13"/>
    <mergeCell ref="D14:D16"/>
    <mergeCell ref="C17:C19"/>
    <mergeCell ref="D17:D19"/>
    <mergeCell ref="A28:A33"/>
    <mergeCell ref="B28:B33"/>
    <mergeCell ref="C28:C30"/>
    <mergeCell ref="D28:D30"/>
    <mergeCell ref="C31:C33"/>
    <mergeCell ref="D31:D33"/>
    <mergeCell ref="A24:A27"/>
    <mergeCell ref="B24:B27"/>
    <mergeCell ref="C24:C25"/>
    <mergeCell ref="D24:D25"/>
    <mergeCell ref="C26:C27"/>
    <mergeCell ref="D26:D27"/>
    <mergeCell ref="A34:A35"/>
    <mergeCell ref="B34:B35"/>
    <mergeCell ref="C34:C35"/>
    <mergeCell ref="D34:D35"/>
    <mergeCell ref="A36:A39"/>
    <mergeCell ref="B36:B39"/>
    <mergeCell ref="C36:C37"/>
    <mergeCell ref="D36:D37"/>
    <mergeCell ref="C38:C39"/>
    <mergeCell ref="D38:D39"/>
    <mergeCell ref="A44:A45"/>
    <mergeCell ref="B44:B45"/>
    <mergeCell ref="C44:C45"/>
    <mergeCell ref="D44:D45"/>
    <mergeCell ref="A46:D48"/>
    <mergeCell ref="A49:N49"/>
    <mergeCell ref="A40:A41"/>
    <mergeCell ref="B40:B41"/>
    <mergeCell ref="C40:C41"/>
    <mergeCell ref="D40:D41"/>
    <mergeCell ref="A42:A43"/>
    <mergeCell ref="B42:B43"/>
    <mergeCell ref="C42:C43"/>
    <mergeCell ref="D42:D43"/>
    <mergeCell ref="A54:A57"/>
    <mergeCell ref="B54:B57"/>
    <mergeCell ref="C54:C55"/>
    <mergeCell ref="D54:D55"/>
    <mergeCell ref="C56:C57"/>
    <mergeCell ref="D56:D57"/>
    <mergeCell ref="A50:A53"/>
    <mergeCell ref="B50:B53"/>
    <mergeCell ref="C50:C51"/>
    <mergeCell ref="D50:D51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0:A82"/>
    <mergeCell ref="B80:B82"/>
    <mergeCell ref="C80:C82"/>
    <mergeCell ref="D80:D82"/>
    <mergeCell ref="A83:D85"/>
    <mergeCell ref="A86:N86"/>
    <mergeCell ref="A74:A75"/>
    <mergeCell ref="B74:B75"/>
    <mergeCell ref="C74:C75"/>
    <mergeCell ref="D74:D75"/>
    <mergeCell ref="A76:A79"/>
    <mergeCell ref="B76:B79"/>
    <mergeCell ref="C76:C77"/>
    <mergeCell ref="D76:D77"/>
    <mergeCell ref="C78:C79"/>
    <mergeCell ref="D78:D79"/>
    <mergeCell ref="D92:D93"/>
    <mergeCell ref="A94:A95"/>
    <mergeCell ref="B94:B95"/>
    <mergeCell ref="C94:C95"/>
    <mergeCell ref="D94:D95"/>
    <mergeCell ref="A87:A89"/>
    <mergeCell ref="B87:B89"/>
    <mergeCell ref="C87:C89"/>
    <mergeCell ref="D87:D89"/>
    <mergeCell ref="A90:A91"/>
    <mergeCell ref="B90:B91"/>
    <mergeCell ref="C90:C91"/>
    <mergeCell ref="D90:D91"/>
    <mergeCell ref="L1:N4"/>
    <mergeCell ref="A140:D143"/>
    <mergeCell ref="A120:D123"/>
    <mergeCell ref="A124:D127"/>
    <mergeCell ref="A128:D131"/>
    <mergeCell ref="A132:D135"/>
    <mergeCell ref="A136:D139"/>
    <mergeCell ref="A100:D102"/>
    <mergeCell ref="A103:D106"/>
    <mergeCell ref="A107:D107"/>
    <mergeCell ref="A108:D111"/>
    <mergeCell ref="A112:D115"/>
    <mergeCell ref="A116:D119"/>
    <mergeCell ref="A96:A97"/>
    <mergeCell ref="B96:B97"/>
    <mergeCell ref="C96:C97"/>
    <mergeCell ref="D96:D97"/>
    <mergeCell ref="A98:A99"/>
    <mergeCell ref="B98:B99"/>
    <mergeCell ref="C98:C99"/>
    <mergeCell ref="D98:D99"/>
    <mergeCell ref="A92:A93"/>
    <mergeCell ref="B92:B93"/>
    <mergeCell ref="C92:C9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4" manualBreakCount="4">
    <brk id="35" max="13" man="1"/>
    <brk id="65" max="13" man="1"/>
    <brk id="97" max="13" man="1"/>
    <brk id="1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2022-08-05T10:40:57Z</dcterms:modified>
</cp:coreProperties>
</file>