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92.168.11.10\обмен\Павлюченко Т.В\БЮДЖЕТ НА 2023-2025\Расшифровки к публичным слушанииям\"/>
    </mc:Choice>
  </mc:AlternateContent>
  <bookViews>
    <workbookView xWindow="0" yWindow="0" windowWidth="28800" windowHeight="12135"/>
  </bookViews>
  <sheets>
    <sheet name="Перечень строек и объектов " sheetId="11" r:id="rId1"/>
  </sheets>
  <definedNames>
    <definedName name="_xlnm.Print_Titles" localSheetId="0">'Перечень строек и объектов '!$5:$7</definedName>
    <definedName name="_xlnm.Print_Area" localSheetId="0">'Перечень строек и объектов '!$A$1:$N$40</definedName>
  </definedNames>
  <calcPr calcId="152511"/>
</workbook>
</file>

<file path=xl/calcChain.xml><?xml version="1.0" encoding="utf-8"?>
<calcChain xmlns="http://schemas.openxmlformats.org/spreadsheetml/2006/main">
  <c r="J15" i="11" l="1"/>
  <c r="N9" i="11"/>
  <c r="M9" i="11"/>
  <c r="L9" i="11"/>
  <c r="J9" i="11"/>
  <c r="I9" i="11"/>
  <c r="H9" i="11"/>
  <c r="F9" i="11"/>
  <c r="E9" i="11"/>
  <c r="D9" i="11"/>
  <c r="I15" i="11" l="1"/>
  <c r="H15" i="11"/>
  <c r="E15" i="11"/>
  <c r="D15" i="11"/>
  <c r="K37" i="11" l="1"/>
  <c r="C38" i="11"/>
  <c r="C37" i="11"/>
  <c r="C36" i="11"/>
  <c r="C35" i="11"/>
  <c r="C34" i="11"/>
  <c r="N23" i="11" l="1"/>
  <c r="J23" i="11"/>
  <c r="F23" i="11"/>
  <c r="F16" i="11"/>
  <c r="F15" i="11"/>
  <c r="N15" i="11"/>
  <c r="K18" i="11"/>
  <c r="G18" i="11"/>
  <c r="C18" i="11"/>
  <c r="K17" i="11"/>
  <c r="G17" i="11"/>
  <c r="C17" i="11"/>
  <c r="K16" i="11"/>
  <c r="I16" i="11"/>
  <c r="E16" i="11"/>
  <c r="M15" i="11"/>
  <c r="G14" i="11"/>
  <c r="F14" i="11"/>
  <c r="E14" i="11"/>
  <c r="N13" i="11" l="1"/>
  <c r="M13" i="11"/>
  <c r="J13" i="11"/>
  <c r="I13" i="11"/>
  <c r="F13" i="11"/>
  <c r="L13" i="11"/>
  <c r="H13" i="11"/>
  <c r="E13" i="11"/>
  <c r="D13" i="11"/>
  <c r="K19" i="11"/>
  <c r="G19" i="11"/>
  <c r="C19" i="11"/>
  <c r="K25" i="11"/>
  <c r="K24" i="11" s="1"/>
  <c r="G25" i="11"/>
  <c r="G24" i="11" s="1"/>
  <c r="C25" i="11"/>
  <c r="C24" i="11" s="1"/>
  <c r="N24" i="11"/>
  <c r="M24" i="11"/>
  <c r="L24" i="11"/>
  <c r="J24" i="11"/>
  <c r="I24" i="11"/>
  <c r="H24" i="11"/>
  <c r="F24" i="11"/>
  <c r="E24" i="11"/>
  <c r="D24" i="11"/>
  <c r="K21" i="11"/>
  <c r="K20" i="11" s="1"/>
  <c r="G21" i="11"/>
  <c r="G20" i="11" s="1"/>
  <c r="C21" i="11"/>
  <c r="C20" i="11" s="1"/>
  <c r="N20" i="11"/>
  <c r="M20" i="11"/>
  <c r="L20" i="11"/>
  <c r="J20" i="11"/>
  <c r="I20" i="11"/>
  <c r="H20" i="11"/>
  <c r="F20" i="11"/>
  <c r="E20" i="11"/>
  <c r="D20" i="11"/>
  <c r="K11" i="11"/>
  <c r="G11" i="11"/>
  <c r="C11" i="11"/>
  <c r="N33" i="11" l="1"/>
  <c r="M33" i="11"/>
  <c r="L33" i="11"/>
  <c r="J33" i="11"/>
  <c r="I33" i="11"/>
  <c r="H33" i="11"/>
  <c r="F33" i="11"/>
  <c r="E33" i="11"/>
  <c r="D33" i="11"/>
  <c r="K39" i="11"/>
  <c r="G39" i="11"/>
  <c r="C39" i="11"/>
  <c r="K38" i="11"/>
  <c r="G38" i="11"/>
  <c r="G37" i="11"/>
  <c r="N26" i="11"/>
  <c r="M26" i="11"/>
  <c r="L26" i="11"/>
  <c r="J26" i="11"/>
  <c r="I26" i="11"/>
  <c r="H26" i="11"/>
  <c r="F26" i="11"/>
  <c r="E26" i="11"/>
  <c r="D26" i="11"/>
  <c r="K32" i="11"/>
  <c r="G32" i="11"/>
  <c r="C32" i="11"/>
  <c r="K31" i="11" l="1"/>
  <c r="G31" i="11"/>
  <c r="C31" i="11"/>
  <c r="K23" i="11"/>
  <c r="K22" i="11" s="1"/>
  <c r="G23" i="11"/>
  <c r="G22" i="11" s="1"/>
  <c r="C23" i="11"/>
  <c r="C22" i="11" s="1"/>
  <c r="N22" i="11"/>
  <c r="N12" i="11" s="1"/>
  <c r="M22" i="11"/>
  <c r="M12" i="11" s="1"/>
  <c r="L22" i="11"/>
  <c r="L12" i="11" s="1"/>
  <c r="K12" i="11" s="1"/>
  <c r="J22" i="11"/>
  <c r="J12" i="11" s="1"/>
  <c r="I22" i="11"/>
  <c r="I12" i="11" s="1"/>
  <c r="H22" i="11"/>
  <c r="H12" i="11" s="1"/>
  <c r="F22" i="11"/>
  <c r="F12" i="11" s="1"/>
  <c r="E22" i="11"/>
  <c r="E12" i="11" s="1"/>
  <c r="D22" i="11"/>
  <c r="D12" i="11" s="1"/>
  <c r="N8" i="11"/>
  <c r="M8" i="11"/>
  <c r="L8" i="11"/>
  <c r="J8" i="11"/>
  <c r="I8" i="11"/>
  <c r="H8" i="11"/>
  <c r="F8" i="11"/>
  <c r="E8" i="11"/>
  <c r="C12" i="11" l="1"/>
  <c r="G12" i="11"/>
  <c r="K8" i="11"/>
  <c r="G8" i="11"/>
  <c r="D8" i="11"/>
  <c r="C8" i="11" s="1"/>
  <c r="C9" i="11"/>
  <c r="G26" i="11"/>
  <c r="C26" i="11"/>
  <c r="K26" i="11"/>
  <c r="G36" i="11"/>
  <c r="K36" i="11"/>
  <c r="C13" i="11" l="1"/>
  <c r="K13" i="11"/>
  <c r="G13" i="11"/>
  <c r="K15" i="11"/>
  <c r="G15" i="11"/>
  <c r="C15" i="11"/>
  <c r="K35" i="11" l="1"/>
  <c r="G35" i="11"/>
  <c r="N40" i="11"/>
  <c r="M40" i="11"/>
  <c r="J40" i="11"/>
  <c r="I40" i="11"/>
  <c r="K34" i="11"/>
  <c r="G34" i="11"/>
  <c r="C29" i="11"/>
  <c r="K33" i="11" l="1"/>
  <c r="G33" i="11"/>
  <c r="C33" i="11"/>
  <c r="K30" i="11"/>
  <c r="K29" i="11"/>
  <c r="K28" i="11"/>
  <c r="K27" i="11"/>
  <c r="G30" i="11"/>
  <c r="G28" i="11"/>
  <c r="G27" i="11"/>
  <c r="C30" i="11"/>
  <c r="C28" i="11"/>
  <c r="C27" i="11"/>
  <c r="G16" i="11"/>
  <c r="C16" i="11"/>
  <c r="K14" i="11"/>
  <c r="C14" i="11"/>
  <c r="L40" i="11" l="1"/>
  <c r="K40" i="11" s="1"/>
  <c r="H40" i="11"/>
  <c r="G40" i="11" s="1"/>
  <c r="F40" i="11"/>
  <c r="D40" i="11"/>
  <c r="G29" i="11"/>
  <c r="C10" i="11"/>
  <c r="G10" i="11"/>
  <c r="G9" i="11" s="1"/>
  <c r="E40" i="11"/>
  <c r="K10" i="11"/>
  <c r="K9" i="11" s="1"/>
  <c r="C40" i="11" l="1"/>
</calcChain>
</file>

<file path=xl/sharedStrings.xml><?xml version="1.0" encoding="utf-8"?>
<sst xmlns="http://schemas.openxmlformats.org/spreadsheetml/2006/main" count="84" uniqueCount="75">
  <si>
    <t>№ 
п/п</t>
  </si>
  <si>
    <t>В том числе:</t>
  </si>
  <si>
    <t>средства 
МО</t>
  </si>
  <si>
    <t>1.1.</t>
  </si>
  <si>
    <t>1.1.1.</t>
  </si>
  <si>
    <t xml:space="preserve">   </t>
  </si>
  <si>
    <t>средства 
АО</t>
  </si>
  <si>
    <t>Всего по объектам:</t>
  </si>
  <si>
    <t>Приложение к распоряжению 
№_____от ____. ____.2015
"Об Адресной инвестиционной программе 
города Ханты-Мансийска на 2015 год 
и плановый период 2016-2017 годов"</t>
  </si>
  <si>
    <t>Всего по главному распорядителю бюджетных средств: 
Департамент градостроительства и архитектуры Администрации города Ханты-Мансийска</t>
  </si>
  <si>
    <t>Всего по главному распорядителю бюджетных средств: 
Департамент муниципальной собственности Администрации города Ханты-Мансийска</t>
  </si>
  <si>
    <t>Средства ФБ</t>
  </si>
  <si>
    <t>2.1.</t>
  </si>
  <si>
    <t>Средняя общеобразовательная "Гимназия №1" в городе Ханты-Мансийске. Блок 2.</t>
  </si>
  <si>
    <t>2.1.1.</t>
  </si>
  <si>
    <t>2.3.</t>
  </si>
  <si>
    <t>2.3.1.</t>
  </si>
  <si>
    <t xml:space="preserve">Муниципальная программа "Обеспечение доступным и комфортным жильем жителей города Ханты-Мансийска" </t>
  </si>
  <si>
    <t xml:space="preserve"> "Приобретение жилых помещений с целью улучшения жилищных условий отдельных категорий граждан и переселения граждан из аварийного и  непригодного для проживания жилищного фонда, выплата собственникам жилых помещений денежного возмещения за принадлежащие им жилые помещения в аварийном и непригодном для проживания жилищном фонде"</t>
  </si>
  <si>
    <t xml:space="preserve">Муниципальная программа "Основные направления развития в области управления и распоряжения муниципальной собственностью города Ханты-Мансийска"  </t>
  </si>
  <si>
    <t>Муниципальная программа "Развитие образования в городе Ханты-Мансийске "</t>
  </si>
  <si>
    <t>Наименование (главный распорядитель бюджетных средств, муниципальная программа (объект, адрес - при наличии)</t>
  </si>
  <si>
    <t>Муниципальная программа "Развитие транспортной системы города Ханты-Мансийска 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</si>
  <si>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</si>
  <si>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>2.2.</t>
  </si>
  <si>
    <t>2.2.1.</t>
  </si>
  <si>
    <t>Планируемый объем бюджетных инвестиций в объекты муниципальной собственности, тыс. руб.</t>
  </si>
  <si>
    <t>1.1.2.</t>
  </si>
  <si>
    <t>Всего на 2023 год</t>
  </si>
  <si>
    <t>Выполнение проектно-сметных работ по объекту "Строительство инженерных сетей в кадастровом квартале № 86:12:0202008 (район федеральной автомобильной дороги "Р-404 Тюмень-Тобольск-Ханты-Мансийск")</t>
  </si>
  <si>
    <t>Выполнение работ по разработке проекта автоматизированной отдельно-стоящей блок-модульной газовой котельной полной заводской готовности, мощностью 12МВт № 29 в городе Ханты-Мансийске</t>
  </si>
  <si>
    <t xml:space="preserve">Выполнение работ по разработке проекта реконструкции авоматизированной центральной отдельно стоящей блок-модульной газовой котельной установки, в части увеличения мощности до 14 МВт, для теплоснабжения существующих потребителей и объекта "Средняя школа на 1056 учащихся в микрорайоне Учхоз города Ханты-Мансийска" </t>
  </si>
  <si>
    <t xml:space="preserve">Проект котельной ул. Грибная (район СУ-967) </t>
  </si>
  <si>
    <t>Сети ливневой канализации в районе ул. Кирова, 35, жилого дома № 2 по ул. Новая, переулка «Тепличный»</t>
  </si>
  <si>
    <t>Всего на 2024 год</t>
  </si>
  <si>
    <t>"Приобретение жилых помещений и реализация мероприятий по предоставлению в установленном порядке данных жилых помещений: многодетным семьям"</t>
  </si>
  <si>
    <t>Строительство жилых помещений с целью улучшения жилищных условий отдельных категорий граждан и переселения граждан из аварийного и  непригодного для проживания жилищного фонда</t>
  </si>
  <si>
    <t>2.4.</t>
  </si>
  <si>
    <t>2.4.1.</t>
  </si>
  <si>
    <t>2.5.</t>
  </si>
  <si>
    <t>Муниципальная программа"Развитие жилищного и дорожного хозяйства, благоустройство города Ханты-Мансийска"</t>
  </si>
  <si>
    <t>2.5.1.</t>
  </si>
  <si>
    <t>Полигон бытовых и промышленных отходов</t>
  </si>
  <si>
    <t>2.7.</t>
  </si>
  <si>
    <t>Инженерные сети водоснабжения в районе ул. Индустриальная</t>
  </si>
  <si>
    <t>2.7.1.</t>
  </si>
  <si>
    <t>2.7.2.</t>
  </si>
  <si>
    <t>2.7.3.</t>
  </si>
  <si>
    <t>2.7.4.</t>
  </si>
  <si>
    <t>2.7.5.</t>
  </si>
  <si>
    <t>2.7.6.</t>
  </si>
  <si>
    <t>Всего на 2025 год</t>
  </si>
  <si>
    <t>Информация о планируемых бюджетных инвестициях в объекты муниципальной собственности, а также планируемом предоставлении субсидий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 на 2023 год и на плановый период 2024 и 2025 годов</t>
  </si>
  <si>
    <t>Средняя школа на 1500 уч-ся в районе СУ-967 города Ханты-Мансийска</t>
  </si>
  <si>
    <t>Средняя школа на1725 уч-ся в мкр Иртыш-2 города Ханты-Мансийска</t>
  </si>
  <si>
    <t>Средняя общеобразовательная школа № 5 имени Безноскова Ивана Захаровича в городе Ханты-Мансийске</t>
  </si>
  <si>
    <t>Средняя общеобразовательная школа № 2 в городе Ханты-Мансийске</t>
  </si>
  <si>
    <t>Образовательно-молодёжный центр с блоком питания</t>
  </si>
  <si>
    <t>Улично-дорожная сеть микрорайон "Восточный" - посёлок Горный</t>
  </si>
  <si>
    <t>Реконструкция автомобильной дороги по ул.Сутормина, с устройством примыкания к Восточной Объездной в городе Ханты-Мансийске</t>
  </si>
  <si>
    <t>Строительство автомобильной дороги от ул.Дзержинского до ул.Объездная, с устройством транспортных развязок на пересечении ул.Дзержинского-ул.Рознина и ул.Дзержинского-ул.Объездная" 2 этап</t>
  </si>
  <si>
    <t>Реконструкция  ул.Пионерская в городе Ханты-Мансийске</t>
  </si>
  <si>
    <t>Улично-дорожная сеть микрорайона «Восточный». 1 этап</t>
  </si>
  <si>
    <t>Проектно-изыскательские работы по объектам улично-дорожной сети в городе Ханты-Мансийске</t>
  </si>
  <si>
    <t>2.1.2.</t>
  </si>
  <si>
    <t>2.1.3.</t>
  </si>
  <si>
    <t>2.1.4.</t>
  </si>
  <si>
    <t>2.1.5.</t>
  </si>
  <si>
    <t>2.1.6.</t>
  </si>
  <si>
    <t>Изъятие, в том числе путём выкупа, объектов недвижимости, земельных участков для муниципальных нужд</t>
  </si>
  <si>
    <t>2.5.2.</t>
  </si>
  <si>
    <t>2.5.3.</t>
  </si>
  <si>
    <t>2.5.4.</t>
  </si>
  <si>
    <t>2.5.5.</t>
  </si>
  <si>
    <t>2.5.6.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</si>
</sst>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view="pageBreakPreview" zoomScale="115" zoomScaleNormal="115" zoomScaleSheetLayoutView="115" workbookViewId="0">
      <pane ySplit="7" topLeftCell="A8" activePane="bottomLeft" state="frozen"/>
      <selection pane="bottomLeft" activeCell="L44" sqref="L44"/>
    </sheetView>
  </sheetViews>
  <sheetFormatPr defaultColWidth="9.140625" defaultRowHeight="12.75" x14ac:dyDescent="0.2"/>
  <cols>
    <col min="1" max="1" width="7.28515625" style="2" customWidth="1"/>
    <col min="2" max="2" width="62.140625" style="2" customWidth="1"/>
    <col min="3" max="3" width="13.5703125" style="12" customWidth="1"/>
    <col min="4" max="4" width="12.42578125" style="2" bestFit="1" customWidth="1"/>
    <col min="5" max="5" width="13.5703125" style="3" customWidth="1"/>
    <col min="6" max="6" width="13.5703125" style="2" customWidth="1"/>
    <col min="7" max="7" width="15.7109375" style="12" customWidth="1"/>
    <col min="8" max="8" width="12.42578125" style="2" bestFit="1" customWidth="1"/>
    <col min="9" max="9" width="13.5703125" style="2" customWidth="1"/>
    <col min="10" max="10" width="13.5703125" style="3" customWidth="1"/>
    <col min="11" max="11" width="13.5703125" style="6" customWidth="1"/>
    <col min="12" max="12" width="12.42578125" style="3" bestFit="1" customWidth="1"/>
    <col min="13" max="14" width="13.5703125" style="3" customWidth="1"/>
    <col min="15" max="16384" width="9.140625" style="3"/>
  </cols>
  <sheetData>
    <row r="1" spans="1:14" hidden="1" x14ac:dyDescent="0.2">
      <c r="A1" s="1"/>
      <c r="B1" s="4"/>
      <c r="E1" s="1"/>
      <c r="F1" s="4"/>
      <c r="G1" s="13"/>
      <c r="H1" s="4"/>
      <c r="I1" s="4"/>
    </row>
    <row r="2" spans="1:14" ht="12.75" hidden="1" customHeight="1" x14ac:dyDescent="0.2">
      <c r="A2" s="5"/>
      <c r="B2" s="5"/>
      <c r="E2" s="2"/>
      <c r="F2" s="9" t="s">
        <v>8</v>
      </c>
      <c r="G2" s="6"/>
      <c r="H2" s="6"/>
      <c r="I2" s="6"/>
      <c r="J2" s="6"/>
      <c r="L2" s="6"/>
    </row>
    <row r="3" spans="1:14" ht="10.15" customHeight="1" x14ac:dyDescent="0.2">
      <c r="A3" s="5"/>
      <c r="B3" s="5"/>
      <c r="E3" s="2"/>
      <c r="F3" s="9"/>
      <c r="G3" s="6"/>
      <c r="H3" s="6"/>
      <c r="I3" s="6"/>
      <c r="J3" s="6"/>
      <c r="L3" s="6"/>
    </row>
    <row r="4" spans="1:14" ht="76.5" customHeight="1" x14ac:dyDescent="0.2">
      <c r="A4" s="26" t="s">
        <v>52</v>
      </c>
      <c r="B4" s="26"/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</row>
    <row r="5" spans="1:14" ht="23.25" customHeight="1" x14ac:dyDescent="0.2">
      <c r="A5" s="28" t="s">
        <v>0</v>
      </c>
      <c r="B5" s="30" t="s">
        <v>21</v>
      </c>
      <c r="C5" s="30" t="s">
        <v>26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" customHeight="1" x14ac:dyDescent="0.2">
      <c r="A6" s="29"/>
      <c r="B6" s="30"/>
      <c r="C6" s="30" t="s">
        <v>28</v>
      </c>
      <c r="D6" s="31" t="s">
        <v>1</v>
      </c>
      <c r="E6" s="32"/>
      <c r="F6" s="33"/>
      <c r="G6" s="30" t="s">
        <v>34</v>
      </c>
      <c r="H6" s="31" t="s">
        <v>1</v>
      </c>
      <c r="I6" s="32"/>
      <c r="J6" s="33"/>
      <c r="K6" s="30" t="s">
        <v>51</v>
      </c>
      <c r="L6" s="31" t="s">
        <v>1</v>
      </c>
      <c r="M6" s="32"/>
      <c r="N6" s="33"/>
    </row>
    <row r="7" spans="1:14" ht="25.5" x14ac:dyDescent="0.2">
      <c r="A7" s="29"/>
      <c r="B7" s="30"/>
      <c r="C7" s="30"/>
      <c r="D7" s="15" t="s">
        <v>11</v>
      </c>
      <c r="E7" s="15" t="s">
        <v>6</v>
      </c>
      <c r="F7" s="15" t="s">
        <v>2</v>
      </c>
      <c r="G7" s="30"/>
      <c r="H7" s="15" t="s">
        <v>11</v>
      </c>
      <c r="I7" s="15" t="s">
        <v>6</v>
      </c>
      <c r="J7" s="15" t="s">
        <v>2</v>
      </c>
      <c r="K7" s="30"/>
      <c r="L7" s="15" t="s">
        <v>11</v>
      </c>
      <c r="M7" s="15" t="s">
        <v>6</v>
      </c>
      <c r="N7" s="15" t="s">
        <v>2</v>
      </c>
    </row>
    <row r="8" spans="1:14" ht="38.25" x14ac:dyDescent="0.2">
      <c r="A8" s="14">
        <v>1</v>
      </c>
      <c r="B8" s="7" t="s">
        <v>10</v>
      </c>
      <c r="C8" s="34">
        <f t="shared" ref="C8:C11" si="0">D8+E8+F8</f>
        <v>76322</v>
      </c>
      <c r="D8" s="34">
        <f>D9</f>
        <v>0</v>
      </c>
      <c r="E8" s="34">
        <f t="shared" ref="E8:F8" si="1">E9</f>
        <v>67926.600000000006</v>
      </c>
      <c r="F8" s="34">
        <f t="shared" si="1"/>
        <v>8395.4</v>
      </c>
      <c r="G8" s="34">
        <f>H8+I8+J8</f>
        <v>104368.79999999999</v>
      </c>
      <c r="H8" s="34">
        <f>H9</f>
        <v>0</v>
      </c>
      <c r="I8" s="34">
        <f t="shared" ref="I8" si="2">I9</f>
        <v>82742.2</v>
      </c>
      <c r="J8" s="34">
        <f t="shared" ref="J8" si="3">J9</f>
        <v>21626.6</v>
      </c>
      <c r="K8" s="34">
        <f>L8+M8+N8</f>
        <v>108915.20000000001</v>
      </c>
      <c r="L8" s="34">
        <f>L9</f>
        <v>0</v>
      </c>
      <c r="M8" s="34">
        <f t="shared" ref="M8" si="4">M9</f>
        <v>86788.6</v>
      </c>
      <c r="N8" s="34">
        <f t="shared" ref="N8" si="5">N9</f>
        <v>22126.6</v>
      </c>
    </row>
    <row r="9" spans="1:14" s="6" customFormat="1" ht="25.5" x14ac:dyDescent="0.2">
      <c r="A9" s="14" t="s">
        <v>3</v>
      </c>
      <c r="B9" s="7" t="s">
        <v>17</v>
      </c>
      <c r="C9" s="34">
        <f t="shared" si="0"/>
        <v>76322</v>
      </c>
      <c r="D9" s="34">
        <f>D10+D11</f>
        <v>0</v>
      </c>
      <c r="E9" s="34">
        <f t="shared" ref="E9:F9" si="6">E10+E11</f>
        <v>67926.600000000006</v>
      </c>
      <c r="F9" s="34">
        <f t="shared" si="6"/>
        <v>8395.4</v>
      </c>
      <c r="G9" s="34">
        <f t="shared" ref="G9:K9" si="7">G10</f>
        <v>92968.8</v>
      </c>
      <c r="H9" s="34">
        <f t="shared" ref="H9:J9" si="8">H10+H11</f>
        <v>0</v>
      </c>
      <c r="I9" s="34">
        <f t="shared" si="8"/>
        <v>82742.2</v>
      </c>
      <c r="J9" s="34">
        <f t="shared" si="8"/>
        <v>21626.6</v>
      </c>
      <c r="K9" s="34">
        <f t="shared" si="7"/>
        <v>97515.200000000012</v>
      </c>
      <c r="L9" s="34">
        <f t="shared" ref="L9:N9" si="9">L10+L11</f>
        <v>0</v>
      </c>
      <c r="M9" s="34">
        <f t="shared" si="9"/>
        <v>86788.6</v>
      </c>
      <c r="N9" s="34">
        <f t="shared" si="9"/>
        <v>22126.6</v>
      </c>
    </row>
    <row r="10" spans="1:14" ht="69" customHeight="1" x14ac:dyDescent="0.2">
      <c r="A10" s="11" t="s">
        <v>4</v>
      </c>
      <c r="B10" s="10" t="s">
        <v>18</v>
      </c>
      <c r="C10" s="35">
        <f t="shared" si="0"/>
        <v>76322</v>
      </c>
      <c r="D10" s="35">
        <v>0</v>
      </c>
      <c r="E10" s="35">
        <v>67926.600000000006</v>
      </c>
      <c r="F10" s="35">
        <v>8395.4</v>
      </c>
      <c r="G10" s="35">
        <f t="shared" ref="G10:G14" si="10">H10+I10+J10</f>
        <v>92968.8</v>
      </c>
      <c r="H10" s="35">
        <v>0</v>
      </c>
      <c r="I10" s="35">
        <v>82742.2</v>
      </c>
      <c r="J10" s="35">
        <v>10226.6</v>
      </c>
      <c r="K10" s="35">
        <f t="shared" ref="K10:K14" si="11">L10+M10+N10</f>
        <v>97515.200000000012</v>
      </c>
      <c r="L10" s="35">
        <v>0</v>
      </c>
      <c r="M10" s="35">
        <v>86788.6</v>
      </c>
      <c r="N10" s="35">
        <v>10726.6</v>
      </c>
    </row>
    <row r="11" spans="1:14" ht="38.25" x14ac:dyDescent="0.2">
      <c r="A11" s="17" t="s">
        <v>27</v>
      </c>
      <c r="B11" s="10" t="s">
        <v>35</v>
      </c>
      <c r="C11" s="35">
        <f t="shared" si="0"/>
        <v>0</v>
      </c>
      <c r="D11" s="35">
        <v>0</v>
      </c>
      <c r="E11" s="35">
        <v>0</v>
      </c>
      <c r="F11" s="35">
        <v>0</v>
      </c>
      <c r="G11" s="35">
        <f t="shared" si="10"/>
        <v>11400</v>
      </c>
      <c r="H11" s="35">
        <v>0</v>
      </c>
      <c r="I11" s="35">
        <v>0</v>
      </c>
      <c r="J11" s="35">
        <v>11400</v>
      </c>
      <c r="K11" s="35">
        <f t="shared" si="11"/>
        <v>11400</v>
      </c>
      <c r="L11" s="35">
        <v>0</v>
      </c>
      <c r="M11" s="35">
        <v>0</v>
      </c>
      <c r="N11" s="35">
        <v>11400</v>
      </c>
    </row>
    <row r="12" spans="1:14" s="1" customFormat="1" ht="47.25" customHeight="1" x14ac:dyDescent="0.2">
      <c r="A12" s="14">
        <v>2</v>
      </c>
      <c r="B12" s="8" t="s">
        <v>9</v>
      </c>
      <c r="C12" s="36">
        <f>D12+E12+F12</f>
        <v>1878783.1199999999</v>
      </c>
      <c r="D12" s="36">
        <f>D13+D20+D22+D24+D26</f>
        <v>28939</v>
      </c>
      <c r="E12" s="36">
        <f>E13+E20+E22+E24+E26+E33</f>
        <v>1620856.9</v>
      </c>
      <c r="F12" s="36">
        <f>F13+F20+F22+F24+F26+F33</f>
        <v>228987.22</v>
      </c>
      <c r="G12" s="36">
        <f t="shared" si="10"/>
        <v>1682184.0999999999</v>
      </c>
      <c r="H12" s="36">
        <f>H13+H20+H22+H24+H26</f>
        <v>258226.4</v>
      </c>
      <c r="I12" s="36">
        <f>I13+I20+I22+I24+I26+I33</f>
        <v>1118135.8999999999</v>
      </c>
      <c r="J12" s="36">
        <f>J13+J20+J22+J24+J26+J33</f>
        <v>305821.80000000005</v>
      </c>
      <c r="K12" s="36">
        <f t="shared" si="11"/>
        <v>287166.45999999996</v>
      </c>
      <c r="L12" s="36">
        <f>L13+L20+L22+L24+L26</f>
        <v>0</v>
      </c>
      <c r="M12" s="36">
        <f>M13+M20+M22+M24+M26+M33</f>
        <v>147687.79999999999</v>
      </c>
      <c r="N12" s="36">
        <f>N13+N20+N22+N24+N26+N33</f>
        <v>139478.65999999997</v>
      </c>
    </row>
    <row r="13" spans="1:14" s="1" customFormat="1" ht="25.5" x14ac:dyDescent="0.2">
      <c r="A13" s="22" t="s">
        <v>12</v>
      </c>
      <c r="B13" s="7" t="s">
        <v>20</v>
      </c>
      <c r="C13" s="36">
        <f>D13+E13+F13</f>
        <v>1829867.22</v>
      </c>
      <c r="D13" s="36">
        <f>SUM(D14:D19)</f>
        <v>28939</v>
      </c>
      <c r="E13" s="36">
        <f t="shared" ref="E13:F13" si="12">SUM(E14:E19)</f>
        <v>1620856.9</v>
      </c>
      <c r="F13" s="36">
        <f t="shared" si="12"/>
        <v>180071.32</v>
      </c>
      <c r="G13" s="36">
        <f t="shared" si="10"/>
        <v>1490570.94</v>
      </c>
      <c r="H13" s="36">
        <f t="shared" ref="H13" si="13">SUM(H14:H19)</f>
        <v>258226.4</v>
      </c>
      <c r="I13" s="36">
        <f t="shared" ref="I13" si="14">SUM(I14:I19)</f>
        <v>1118135.8999999999</v>
      </c>
      <c r="J13" s="36">
        <f t="shared" ref="J13" si="15">SUM(J14:J19)</f>
        <v>114208.64000000001</v>
      </c>
      <c r="K13" s="36">
        <f t="shared" si="11"/>
        <v>156765.84</v>
      </c>
      <c r="L13" s="36">
        <f t="shared" ref="L13" si="16">SUM(L14:L19)</f>
        <v>0</v>
      </c>
      <c r="M13" s="36">
        <f t="shared" ref="M13" si="17">SUM(M14:M19)</f>
        <v>147687.79999999999</v>
      </c>
      <c r="N13" s="36">
        <f t="shared" ref="N13" si="18">SUM(N14:N19)</f>
        <v>9078.0400000000009</v>
      </c>
    </row>
    <row r="14" spans="1:14" s="1" customFormat="1" ht="25.5" x14ac:dyDescent="0.2">
      <c r="A14" s="11" t="s">
        <v>14</v>
      </c>
      <c r="B14" s="10" t="s">
        <v>13</v>
      </c>
      <c r="C14" s="37">
        <f>D14+E14+F14</f>
        <v>555575.56000000006</v>
      </c>
      <c r="D14" s="37">
        <v>0</v>
      </c>
      <c r="E14" s="37">
        <f>500018</f>
        <v>500018</v>
      </c>
      <c r="F14" s="37">
        <f>55557.56</f>
        <v>55557.56</v>
      </c>
      <c r="G14" s="37">
        <f t="shared" si="10"/>
        <v>0</v>
      </c>
      <c r="H14" s="37">
        <v>0</v>
      </c>
      <c r="I14" s="37">
        <v>0</v>
      </c>
      <c r="J14" s="37">
        <v>0</v>
      </c>
      <c r="K14" s="37">
        <f t="shared" si="11"/>
        <v>0</v>
      </c>
      <c r="L14" s="37">
        <v>0</v>
      </c>
      <c r="M14" s="37">
        <v>0</v>
      </c>
      <c r="N14" s="37">
        <v>0</v>
      </c>
    </row>
    <row r="15" spans="1:14" s="1" customFormat="1" x14ac:dyDescent="0.2">
      <c r="A15" s="11" t="s">
        <v>64</v>
      </c>
      <c r="B15" s="10" t="s">
        <v>53</v>
      </c>
      <c r="C15" s="37">
        <f t="shared" ref="C15" si="19">D15+E15+F15</f>
        <v>87161.44</v>
      </c>
      <c r="D15" s="37">
        <f>28939</f>
        <v>28939</v>
      </c>
      <c r="E15" s="37">
        <f>8148.1+45263.6</f>
        <v>53411.7</v>
      </c>
      <c r="F15" s="37">
        <f>905.34+3905.4</f>
        <v>4810.74</v>
      </c>
      <c r="G15" s="37">
        <f t="shared" ref="G15" si="20">H15+I15+J15</f>
        <v>784786.05</v>
      </c>
      <c r="H15" s="37">
        <f>258226.4</f>
        <v>258226.4</v>
      </c>
      <c r="I15" s="37">
        <f>79036.9+403892.6</f>
        <v>482929.5</v>
      </c>
      <c r="J15" s="37">
        <f>8781.88+34848.37-0.1</f>
        <v>43630.15</v>
      </c>
      <c r="K15" s="37">
        <f t="shared" ref="K15" si="21">L15+M15+N15</f>
        <v>156765.84</v>
      </c>
      <c r="L15" s="37">
        <v>0</v>
      </c>
      <c r="M15" s="37">
        <f>22315.5+125372.3</f>
        <v>147687.79999999999</v>
      </c>
      <c r="N15" s="37">
        <f>2479.5+6598.54</f>
        <v>9078.0400000000009</v>
      </c>
    </row>
    <row r="16" spans="1:14" s="1" customFormat="1" x14ac:dyDescent="0.2">
      <c r="A16" s="11" t="s">
        <v>65</v>
      </c>
      <c r="B16" s="10" t="s">
        <v>54</v>
      </c>
      <c r="C16" s="37">
        <f>D16+E16+F16</f>
        <v>908252.44</v>
      </c>
      <c r="D16" s="37">
        <v>0</v>
      </c>
      <c r="E16" s="37">
        <f>817427.2</f>
        <v>817427.2</v>
      </c>
      <c r="F16" s="37">
        <f>90825.24</f>
        <v>90825.24</v>
      </c>
      <c r="G16" s="37">
        <f>H16+I16+J16</f>
        <v>705784.89</v>
      </c>
      <c r="H16" s="37">
        <v>0</v>
      </c>
      <c r="I16" s="37">
        <f>635206.4</f>
        <v>635206.40000000002</v>
      </c>
      <c r="J16" s="37">
        <v>70578.490000000005</v>
      </c>
      <c r="K16" s="37">
        <f>L16+M16+N16</f>
        <v>0</v>
      </c>
      <c r="L16" s="37">
        <v>0</v>
      </c>
      <c r="M16" s="37">
        <v>0</v>
      </c>
      <c r="N16" s="37">
        <v>0</v>
      </c>
    </row>
    <row r="17" spans="1:14" s="1" customFormat="1" ht="25.5" x14ac:dyDescent="0.2">
      <c r="A17" s="11" t="s">
        <v>66</v>
      </c>
      <c r="B17" s="10" t="s">
        <v>55</v>
      </c>
      <c r="C17" s="37">
        <f>D17+E17+F17</f>
        <v>550</v>
      </c>
      <c r="D17" s="37">
        <v>0</v>
      </c>
      <c r="E17" s="37">
        <v>0</v>
      </c>
      <c r="F17" s="37">
        <v>550</v>
      </c>
      <c r="G17" s="37">
        <f>H17+I17+J17</f>
        <v>0</v>
      </c>
      <c r="H17" s="37">
        <v>0</v>
      </c>
      <c r="I17" s="37">
        <v>0</v>
      </c>
      <c r="J17" s="37">
        <v>0</v>
      </c>
      <c r="K17" s="37">
        <f>L17+M17+N17</f>
        <v>0</v>
      </c>
      <c r="L17" s="37">
        <v>0</v>
      </c>
      <c r="M17" s="37">
        <v>0</v>
      </c>
      <c r="N17" s="37">
        <v>0</v>
      </c>
    </row>
    <row r="18" spans="1:14" s="1" customFormat="1" x14ac:dyDescent="0.2">
      <c r="A18" s="11" t="s">
        <v>67</v>
      </c>
      <c r="B18" s="10" t="s">
        <v>56</v>
      </c>
      <c r="C18" s="37">
        <f>D18+E18+F18</f>
        <v>550</v>
      </c>
      <c r="D18" s="37">
        <v>0</v>
      </c>
      <c r="E18" s="37">
        <v>0</v>
      </c>
      <c r="F18" s="37">
        <v>550</v>
      </c>
      <c r="G18" s="37">
        <f>H18+I18+J18</f>
        <v>0</v>
      </c>
      <c r="H18" s="37">
        <v>0</v>
      </c>
      <c r="I18" s="37">
        <v>0</v>
      </c>
      <c r="J18" s="37">
        <v>0</v>
      </c>
      <c r="K18" s="37">
        <f>L18+M18+N18</f>
        <v>0</v>
      </c>
      <c r="L18" s="37">
        <v>0</v>
      </c>
      <c r="M18" s="37">
        <v>0</v>
      </c>
      <c r="N18" s="37">
        <v>0</v>
      </c>
    </row>
    <row r="19" spans="1:14" s="1" customFormat="1" ht="17.25" customHeight="1" x14ac:dyDescent="0.2">
      <c r="A19" s="11" t="s">
        <v>68</v>
      </c>
      <c r="B19" s="10" t="s">
        <v>57</v>
      </c>
      <c r="C19" s="35">
        <f>D19+E19+F19</f>
        <v>277777.78000000003</v>
      </c>
      <c r="D19" s="35">
        <v>0</v>
      </c>
      <c r="E19" s="35">
        <v>250000</v>
      </c>
      <c r="F19" s="35">
        <v>27777.78</v>
      </c>
      <c r="G19" s="35">
        <f>H19+I19+J19</f>
        <v>0</v>
      </c>
      <c r="H19" s="35">
        <v>0</v>
      </c>
      <c r="I19" s="35">
        <v>0</v>
      </c>
      <c r="J19" s="35">
        <v>0</v>
      </c>
      <c r="K19" s="35">
        <f>L19+M19+N19</f>
        <v>0</v>
      </c>
      <c r="L19" s="35">
        <v>0</v>
      </c>
      <c r="M19" s="35">
        <v>0</v>
      </c>
      <c r="N19" s="35">
        <v>0</v>
      </c>
    </row>
    <row r="20" spans="1:14" s="1" customFormat="1" ht="25.5" x14ac:dyDescent="0.2">
      <c r="A20" s="19" t="s">
        <v>24</v>
      </c>
      <c r="B20" s="8" t="s">
        <v>17</v>
      </c>
      <c r="C20" s="34">
        <f>C21</f>
        <v>10000</v>
      </c>
      <c r="D20" s="34">
        <f>D21</f>
        <v>0</v>
      </c>
      <c r="E20" s="34">
        <f t="shared" ref="E20:N24" si="22">E21</f>
        <v>0</v>
      </c>
      <c r="F20" s="34">
        <f t="shared" si="22"/>
        <v>10000</v>
      </c>
      <c r="G20" s="34">
        <f t="shared" si="22"/>
        <v>20000</v>
      </c>
      <c r="H20" s="34">
        <f t="shared" si="22"/>
        <v>0</v>
      </c>
      <c r="I20" s="34">
        <f t="shared" si="22"/>
        <v>0</v>
      </c>
      <c r="J20" s="34">
        <f t="shared" si="22"/>
        <v>20000</v>
      </c>
      <c r="K20" s="34">
        <f t="shared" si="22"/>
        <v>0</v>
      </c>
      <c r="L20" s="34">
        <f t="shared" si="22"/>
        <v>0</v>
      </c>
      <c r="M20" s="34">
        <f t="shared" si="22"/>
        <v>0</v>
      </c>
      <c r="N20" s="34">
        <f t="shared" si="22"/>
        <v>0</v>
      </c>
    </row>
    <row r="21" spans="1:14" s="1" customFormat="1" ht="38.25" x14ac:dyDescent="0.2">
      <c r="A21" s="11" t="s">
        <v>25</v>
      </c>
      <c r="B21" s="16" t="s">
        <v>36</v>
      </c>
      <c r="C21" s="35">
        <f>D21+E21+F21</f>
        <v>10000</v>
      </c>
      <c r="D21" s="35">
        <v>0</v>
      </c>
      <c r="E21" s="35">
        <v>0</v>
      </c>
      <c r="F21" s="35">
        <v>10000</v>
      </c>
      <c r="G21" s="35">
        <f>H21+I21+J21</f>
        <v>20000</v>
      </c>
      <c r="H21" s="35">
        <v>0</v>
      </c>
      <c r="I21" s="35">
        <v>0</v>
      </c>
      <c r="J21" s="35">
        <v>20000</v>
      </c>
      <c r="K21" s="35">
        <f>L21+M21+N21</f>
        <v>0</v>
      </c>
      <c r="L21" s="35">
        <v>0</v>
      </c>
      <c r="M21" s="35">
        <v>0</v>
      </c>
      <c r="N21" s="35">
        <v>0</v>
      </c>
    </row>
    <row r="22" spans="1:14" s="1" customFormat="1" ht="42.75" customHeight="1" x14ac:dyDescent="0.2">
      <c r="A22" s="18" t="s">
        <v>15</v>
      </c>
      <c r="B22" s="7" t="s">
        <v>19</v>
      </c>
      <c r="C22" s="34">
        <f>C23</f>
        <v>22580</v>
      </c>
      <c r="D22" s="34">
        <f>D23</f>
        <v>0</v>
      </c>
      <c r="E22" s="34">
        <f t="shared" si="22"/>
        <v>0</v>
      </c>
      <c r="F22" s="34">
        <f t="shared" si="22"/>
        <v>22580</v>
      </c>
      <c r="G22" s="34">
        <f t="shared" si="22"/>
        <v>21637.599999999999</v>
      </c>
      <c r="H22" s="34">
        <f t="shared" si="22"/>
        <v>0</v>
      </c>
      <c r="I22" s="34">
        <f t="shared" si="22"/>
        <v>0</v>
      </c>
      <c r="J22" s="34">
        <f t="shared" si="22"/>
        <v>21637.599999999999</v>
      </c>
      <c r="K22" s="34">
        <f t="shared" si="22"/>
        <v>14943.6</v>
      </c>
      <c r="L22" s="34">
        <f t="shared" si="22"/>
        <v>0</v>
      </c>
      <c r="M22" s="34">
        <f t="shared" si="22"/>
        <v>0</v>
      </c>
      <c r="N22" s="34">
        <f t="shared" si="22"/>
        <v>14943.6</v>
      </c>
    </row>
    <row r="23" spans="1:14" s="1" customFormat="1" ht="33.75" customHeight="1" x14ac:dyDescent="0.2">
      <c r="A23" s="11" t="s">
        <v>16</v>
      </c>
      <c r="B23" s="23" t="s">
        <v>69</v>
      </c>
      <c r="C23" s="35">
        <f>D23+E23+F23</f>
        <v>22580</v>
      </c>
      <c r="D23" s="35">
        <v>0</v>
      </c>
      <c r="E23" s="35">
        <v>0</v>
      </c>
      <c r="F23" s="35">
        <f>22580</f>
        <v>22580</v>
      </c>
      <c r="G23" s="35">
        <f>H23+I23+J23</f>
        <v>21637.599999999999</v>
      </c>
      <c r="H23" s="35">
        <v>0</v>
      </c>
      <c r="I23" s="35">
        <v>0</v>
      </c>
      <c r="J23" s="35">
        <f>13694+7943.6</f>
        <v>21637.599999999999</v>
      </c>
      <c r="K23" s="35">
        <f>L23+M23+N23</f>
        <v>14943.6</v>
      </c>
      <c r="L23" s="35">
        <v>0</v>
      </c>
      <c r="M23" s="35">
        <v>0</v>
      </c>
      <c r="N23" s="35">
        <f>7000+7943.6</f>
        <v>14943.6</v>
      </c>
    </row>
    <row r="24" spans="1:14" s="21" customFormat="1" ht="25.5" x14ac:dyDescent="0.2">
      <c r="A24" s="19" t="s">
        <v>37</v>
      </c>
      <c r="B24" s="7" t="s">
        <v>40</v>
      </c>
      <c r="C24" s="34">
        <f>C25</f>
        <v>0</v>
      </c>
      <c r="D24" s="34">
        <f>D25</f>
        <v>0</v>
      </c>
      <c r="E24" s="34">
        <f t="shared" si="22"/>
        <v>0</v>
      </c>
      <c r="F24" s="34">
        <f t="shared" si="22"/>
        <v>0</v>
      </c>
      <c r="G24" s="34">
        <f t="shared" si="22"/>
        <v>11099.7</v>
      </c>
      <c r="H24" s="34">
        <f t="shared" si="22"/>
        <v>0</v>
      </c>
      <c r="I24" s="34">
        <f t="shared" si="22"/>
        <v>0</v>
      </c>
      <c r="J24" s="34">
        <f t="shared" si="22"/>
        <v>11099.7</v>
      </c>
      <c r="K24" s="34">
        <f t="shared" si="22"/>
        <v>0</v>
      </c>
      <c r="L24" s="34">
        <f t="shared" si="22"/>
        <v>0</v>
      </c>
      <c r="M24" s="34">
        <f t="shared" si="22"/>
        <v>0</v>
      </c>
      <c r="N24" s="34">
        <f t="shared" si="22"/>
        <v>0</v>
      </c>
    </row>
    <row r="25" spans="1:14" s="1" customFormat="1" ht="23.25" customHeight="1" x14ac:dyDescent="0.2">
      <c r="A25" s="11" t="s">
        <v>38</v>
      </c>
      <c r="B25" s="10" t="s">
        <v>42</v>
      </c>
      <c r="C25" s="35">
        <f>D25+E25+F25</f>
        <v>0</v>
      </c>
      <c r="D25" s="35">
        <v>0</v>
      </c>
      <c r="E25" s="35">
        <v>0</v>
      </c>
      <c r="F25" s="35">
        <v>0</v>
      </c>
      <c r="G25" s="35">
        <f>H25+I25+J25</f>
        <v>11099.7</v>
      </c>
      <c r="H25" s="35">
        <v>0</v>
      </c>
      <c r="I25" s="35">
        <v>0</v>
      </c>
      <c r="J25" s="35">
        <v>11099.7</v>
      </c>
      <c r="K25" s="35">
        <f>L25+M25+N25</f>
        <v>0</v>
      </c>
      <c r="L25" s="35">
        <v>0</v>
      </c>
      <c r="M25" s="35">
        <v>0</v>
      </c>
      <c r="N25" s="35">
        <v>0</v>
      </c>
    </row>
    <row r="26" spans="1:14" s="6" customFormat="1" ht="33" customHeight="1" x14ac:dyDescent="0.2">
      <c r="A26" s="14" t="s">
        <v>39</v>
      </c>
      <c r="B26" s="7" t="s">
        <v>22</v>
      </c>
      <c r="C26" s="36">
        <f>D26+E26+F26</f>
        <v>16335.9</v>
      </c>
      <c r="D26" s="36">
        <f>SUM(D27:D32)</f>
        <v>0</v>
      </c>
      <c r="E26" s="36">
        <f>SUM(E27:E32)</f>
        <v>0</v>
      </c>
      <c r="F26" s="36">
        <f>SUM(F27:F32)</f>
        <v>16335.9</v>
      </c>
      <c r="G26" s="36">
        <f>H26+I26+J26</f>
        <v>138875.85999999999</v>
      </c>
      <c r="H26" s="36">
        <f>SUM(H27:H32)</f>
        <v>0</v>
      </c>
      <c r="I26" s="36">
        <f>SUM(I27:I32)</f>
        <v>0</v>
      </c>
      <c r="J26" s="36">
        <f>SUM(J27:J32)</f>
        <v>138875.85999999999</v>
      </c>
      <c r="K26" s="36">
        <f>L26+M26+N26</f>
        <v>115457.01999999999</v>
      </c>
      <c r="L26" s="36">
        <f>SUM(L27:L32)</f>
        <v>0</v>
      </c>
      <c r="M26" s="36">
        <f>SUM(M27:M32)</f>
        <v>0</v>
      </c>
      <c r="N26" s="36">
        <f>SUM(N27:N32)</f>
        <v>115457.01999999999</v>
      </c>
    </row>
    <row r="27" spans="1:14" s="20" customFormat="1" ht="22.5" customHeight="1" x14ac:dyDescent="0.2">
      <c r="A27" s="11" t="s">
        <v>41</v>
      </c>
      <c r="B27" s="16" t="s">
        <v>58</v>
      </c>
      <c r="C27" s="37">
        <f t="shared" ref="C27:C30" si="23">D27+E27+F27</f>
        <v>0</v>
      </c>
      <c r="D27" s="37">
        <v>0</v>
      </c>
      <c r="E27" s="37">
        <v>0</v>
      </c>
      <c r="F27" s="37">
        <v>0</v>
      </c>
      <c r="G27" s="37">
        <f t="shared" ref="G27:G30" si="24">H27+I27+J27</f>
        <v>25000</v>
      </c>
      <c r="H27" s="37">
        <v>0</v>
      </c>
      <c r="I27" s="37">
        <v>0</v>
      </c>
      <c r="J27" s="37">
        <v>25000</v>
      </c>
      <c r="K27" s="37">
        <f t="shared" ref="K27:K30" si="25">L27+M27+N27</f>
        <v>0</v>
      </c>
      <c r="L27" s="37">
        <v>0</v>
      </c>
      <c r="M27" s="37">
        <v>0</v>
      </c>
      <c r="N27" s="37">
        <v>0</v>
      </c>
    </row>
    <row r="28" spans="1:14" s="20" customFormat="1" ht="25.5" x14ac:dyDescent="0.2">
      <c r="A28" s="11" t="s">
        <v>70</v>
      </c>
      <c r="B28" s="16" t="s">
        <v>59</v>
      </c>
      <c r="C28" s="37">
        <f t="shared" si="23"/>
        <v>0</v>
      </c>
      <c r="D28" s="37">
        <v>0</v>
      </c>
      <c r="E28" s="37">
        <v>0</v>
      </c>
      <c r="F28" s="37">
        <v>0</v>
      </c>
      <c r="G28" s="37">
        <f t="shared" si="24"/>
        <v>30000</v>
      </c>
      <c r="H28" s="37">
        <v>0</v>
      </c>
      <c r="I28" s="37">
        <v>0</v>
      </c>
      <c r="J28" s="37">
        <v>30000</v>
      </c>
      <c r="K28" s="37">
        <f t="shared" si="25"/>
        <v>0</v>
      </c>
      <c r="L28" s="37">
        <v>0</v>
      </c>
      <c r="M28" s="37">
        <v>0</v>
      </c>
      <c r="N28" s="37">
        <v>0</v>
      </c>
    </row>
    <row r="29" spans="1:14" s="20" customFormat="1" ht="38.25" x14ac:dyDescent="0.2">
      <c r="A29" s="11" t="s">
        <v>71</v>
      </c>
      <c r="B29" s="16" t="s">
        <v>60</v>
      </c>
      <c r="C29" s="37">
        <f t="shared" si="23"/>
        <v>0</v>
      </c>
      <c r="D29" s="37">
        <v>0</v>
      </c>
      <c r="E29" s="37">
        <v>0</v>
      </c>
      <c r="F29" s="37">
        <v>0</v>
      </c>
      <c r="G29" s="37">
        <f t="shared" si="24"/>
        <v>57519.18</v>
      </c>
      <c r="H29" s="37">
        <v>0</v>
      </c>
      <c r="I29" s="37">
        <v>0</v>
      </c>
      <c r="J29" s="37">
        <v>57519.18</v>
      </c>
      <c r="K29" s="37">
        <f t="shared" si="25"/>
        <v>0</v>
      </c>
      <c r="L29" s="37">
        <v>0</v>
      </c>
      <c r="M29" s="37">
        <v>0</v>
      </c>
      <c r="N29" s="37">
        <v>0</v>
      </c>
    </row>
    <row r="30" spans="1:14" s="20" customFormat="1" x14ac:dyDescent="0.2">
      <c r="A30" s="11" t="s">
        <v>72</v>
      </c>
      <c r="B30" s="16" t="s">
        <v>61</v>
      </c>
      <c r="C30" s="37">
        <f t="shared" si="23"/>
        <v>0</v>
      </c>
      <c r="D30" s="37">
        <v>0</v>
      </c>
      <c r="E30" s="37">
        <v>0</v>
      </c>
      <c r="F30" s="37">
        <v>0</v>
      </c>
      <c r="G30" s="37">
        <f t="shared" si="24"/>
        <v>0</v>
      </c>
      <c r="H30" s="37">
        <v>0</v>
      </c>
      <c r="I30" s="37">
        <v>0</v>
      </c>
      <c r="J30" s="37">
        <v>0</v>
      </c>
      <c r="K30" s="37">
        <f t="shared" si="25"/>
        <v>24100.34</v>
      </c>
      <c r="L30" s="37">
        <v>0</v>
      </c>
      <c r="M30" s="37">
        <v>0</v>
      </c>
      <c r="N30" s="37">
        <v>24100.34</v>
      </c>
    </row>
    <row r="31" spans="1:14" s="20" customFormat="1" x14ac:dyDescent="0.2">
      <c r="A31" s="17" t="s">
        <v>73</v>
      </c>
      <c r="B31" s="16" t="s">
        <v>62</v>
      </c>
      <c r="C31" s="37">
        <f t="shared" ref="C31" si="26">D31+E31+F31</f>
        <v>0</v>
      </c>
      <c r="D31" s="37">
        <v>0</v>
      </c>
      <c r="E31" s="37">
        <v>0</v>
      </c>
      <c r="F31" s="37">
        <v>0</v>
      </c>
      <c r="G31" s="37">
        <f t="shared" ref="G31" si="27">H31+I31+J31</f>
        <v>0</v>
      </c>
      <c r="H31" s="37">
        <v>0</v>
      </c>
      <c r="I31" s="37">
        <v>0</v>
      </c>
      <c r="J31" s="35">
        <v>0</v>
      </c>
      <c r="K31" s="37">
        <f t="shared" ref="K31" si="28">L31+M31+N31</f>
        <v>65000</v>
      </c>
      <c r="L31" s="37">
        <v>0</v>
      </c>
      <c r="M31" s="37">
        <v>0</v>
      </c>
      <c r="N31" s="37">
        <v>65000</v>
      </c>
    </row>
    <row r="32" spans="1:14" s="20" customFormat="1" ht="25.5" x14ac:dyDescent="0.2">
      <c r="A32" s="17" t="s">
        <v>74</v>
      </c>
      <c r="B32" s="16" t="s">
        <v>63</v>
      </c>
      <c r="C32" s="37">
        <f t="shared" ref="C32" si="29">D32+E32+F32</f>
        <v>16335.9</v>
      </c>
      <c r="D32" s="37">
        <v>0</v>
      </c>
      <c r="E32" s="37">
        <v>0</v>
      </c>
      <c r="F32" s="37">
        <v>16335.9</v>
      </c>
      <c r="G32" s="37">
        <f t="shared" ref="G32" si="30">H32+I32+J32</f>
        <v>26356.68</v>
      </c>
      <c r="H32" s="37">
        <v>0</v>
      </c>
      <c r="I32" s="37">
        <v>0</v>
      </c>
      <c r="J32" s="35">
        <v>26356.68</v>
      </c>
      <c r="K32" s="37">
        <f t="shared" ref="K32" si="31">L32+M32+N32</f>
        <v>26356.68</v>
      </c>
      <c r="L32" s="37">
        <v>0</v>
      </c>
      <c r="M32" s="37">
        <v>0</v>
      </c>
      <c r="N32" s="37">
        <v>26356.68</v>
      </c>
    </row>
    <row r="33" spans="1:14" ht="47.25" hidden="1" customHeight="1" x14ac:dyDescent="0.2">
      <c r="A33" s="14" t="s">
        <v>43</v>
      </c>
      <c r="B33" s="8" t="s">
        <v>23</v>
      </c>
      <c r="C33" s="36">
        <f>D33+E33+F33</f>
        <v>0</v>
      </c>
      <c r="D33" s="36">
        <f>SUM(D34:D39)</f>
        <v>0</v>
      </c>
      <c r="E33" s="36">
        <f>SUM(E34:E39)</f>
        <v>0</v>
      </c>
      <c r="F33" s="36">
        <f>SUM(F34:F39)</f>
        <v>0</v>
      </c>
      <c r="G33" s="36">
        <f>H33+I33+J33</f>
        <v>0</v>
      </c>
      <c r="H33" s="36">
        <f>SUM(H34:H39)</f>
        <v>0</v>
      </c>
      <c r="I33" s="36">
        <f>SUM(I34:I39)</f>
        <v>0</v>
      </c>
      <c r="J33" s="36">
        <f>SUM(J34:J39)</f>
        <v>0</v>
      </c>
      <c r="K33" s="36">
        <f>L33+M33+N33</f>
        <v>0</v>
      </c>
      <c r="L33" s="36">
        <f>SUM(L34:L39)</f>
        <v>0</v>
      </c>
      <c r="M33" s="36">
        <f>SUM(M34:M39)</f>
        <v>0</v>
      </c>
      <c r="N33" s="36">
        <f>SUM(N34:N39)</f>
        <v>0</v>
      </c>
    </row>
    <row r="34" spans="1:14" ht="51" hidden="1" x14ac:dyDescent="0.2">
      <c r="A34" s="11" t="s">
        <v>45</v>
      </c>
      <c r="B34" s="16" t="s">
        <v>29</v>
      </c>
      <c r="C34" s="37">
        <f t="shared" ref="C34:C38" si="32">D34+E34+F34</f>
        <v>0</v>
      </c>
      <c r="D34" s="37">
        <v>0</v>
      </c>
      <c r="E34" s="37">
        <v>0</v>
      </c>
      <c r="F34" s="37">
        <v>0</v>
      </c>
      <c r="G34" s="37">
        <f t="shared" ref="G34:G35" si="33">H34+I34+J34</f>
        <v>0</v>
      </c>
      <c r="H34" s="37">
        <v>0</v>
      </c>
      <c r="I34" s="37">
        <v>0</v>
      </c>
      <c r="J34" s="37">
        <v>0</v>
      </c>
      <c r="K34" s="37">
        <f t="shared" ref="K34:K35" si="34">L34+M34+N34</f>
        <v>0</v>
      </c>
      <c r="L34" s="37">
        <v>0</v>
      </c>
      <c r="M34" s="37">
        <v>0</v>
      </c>
      <c r="N34" s="37">
        <v>0</v>
      </c>
    </row>
    <row r="35" spans="1:14" ht="38.25" hidden="1" x14ac:dyDescent="0.2">
      <c r="A35" s="11" t="s">
        <v>46</v>
      </c>
      <c r="B35" s="16" t="s">
        <v>30</v>
      </c>
      <c r="C35" s="37">
        <f t="shared" si="32"/>
        <v>0</v>
      </c>
      <c r="D35" s="37">
        <v>0</v>
      </c>
      <c r="E35" s="37">
        <v>0</v>
      </c>
      <c r="F35" s="37">
        <v>0</v>
      </c>
      <c r="G35" s="37">
        <f t="shared" si="33"/>
        <v>0</v>
      </c>
      <c r="H35" s="37">
        <v>0</v>
      </c>
      <c r="I35" s="37">
        <v>0</v>
      </c>
      <c r="J35" s="37">
        <v>0</v>
      </c>
      <c r="K35" s="37">
        <f t="shared" si="34"/>
        <v>0</v>
      </c>
      <c r="L35" s="37">
        <v>0</v>
      </c>
      <c r="M35" s="37">
        <v>0</v>
      </c>
      <c r="N35" s="37">
        <v>0</v>
      </c>
    </row>
    <row r="36" spans="1:14" ht="63.75" hidden="1" x14ac:dyDescent="0.2">
      <c r="A36" s="11" t="s">
        <v>47</v>
      </c>
      <c r="B36" s="16" t="s">
        <v>31</v>
      </c>
      <c r="C36" s="37">
        <f t="shared" si="32"/>
        <v>0</v>
      </c>
      <c r="D36" s="37">
        <v>0</v>
      </c>
      <c r="E36" s="37">
        <v>0</v>
      </c>
      <c r="F36" s="37">
        <v>0</v>
      </c>
      <c r="G36" s="37">
        <f t="shared" ref="G36" si="35">H36+I36+J36</f>
        <v>0</v>
      </c>
      <c r="H36" s="37">
        <v>0</v>
      </c>
      <c r="I36" s="37">
        <v>0</v>
      </c>
      <c r="J36" s="37">
        <v>0</v>
      </c>
      <c r="K36" s="37">
        <f t="shared" ref="K36" si="36">L36+M36+N36</f>
        <v>0</v>
      </c>
      <c r="L36" s="37">
        <v>0</v>
      </c>
      <c r="M36" s="37">
        <v>0</v>
      </c>
      <c r="N36" s="37">
        <v>0</v>
      </c>
    </row>
    <row r="37" spans="1:14" hidden="1" x14ac:dyDescent="0.2">
      <c r="A37" s="11" t="s">
        <v>48</v>
      </c>
      <c r="B37" s="16" t="s">
        <v>44</v>
      </c>
      <c r="C37" s="37">
        <f t="shared" si="32"/>
        <v>0</v>
      </c>
      <c r="D37" s="37">
        <v>0</v>
      </c>
      <c r="E37" s="37">
        <v>0</v>
      </c>
      <c r="F37" s="37">
        <v>0</v>
      </c>
      <c r="G37" s="37">
        <f t="shared" ref="G37:G39" si="37">H37+I37+J37</f>
        <v>0</v>
      </c>
      <c r="H37" s="37">
        <v>0</v>
      </c>
      <c r="I37" s="37">
        <v>0</v>
      </c>
      <c r="J37" s="37">
        <v>0</v>
      </c>
      <c r="K37" s="37">
        <f t="shared" ref="K37" si="38">L37+M37+N37</f>
        <v>0</v>
      </c>
      <c r="L37" s="37">
        <v>0</v>
      </c>
      <c r="M37" s="37">
        <v>0</v>
      </c>
      <c r="N37" s="37">
        <v>0</v>
      </c>
    </row>
    <row r="38" spans="1:14" hidden="1" x14ac:dyDescent="0.2">
      <c r="A38" s="11" t="s">
        <v>49</v>
      </c>
      <c r="B38" s="16" t="s">
        <v>32</v>
      </c>
      <c r="C38" s="37">
        <f t="shared" si="32"/>
        <v>0</v>
      </c>
      <c r="D38" s="37">
        <v>0</v>
      </c>
      <c r="E38" s="37">
        <v>0</v>
      </c>
      <c r="F38" s="37">
        <v>0</v>
      </c>
      <c r="G38" s="37">
        <f t="shared" si="37"/>
        <v>0</v>
      </c>
      <c r="H38" s="37">
        <v>0</v>
      </c>
      <c r="I38" s="37">
        <v>0</v>
      </c>
      <c r="J38" s="37">
        <v>0</v>
      </c>
      <c r="K38" s="37">
        <f t="shared" ref="K38:K39" si="39">L38+M38+N38</f>
        <v>0</v>
      </c>
      <c r="L38" s="37">
        <v>0</v>
      </c>
      <c r="M38" s="37">
        <v>0</v>
      </c>
      <c r="N38" s="37">
        <v>0</v>
      </c>
    </row>
    <row r="39" spans="1:14" ht="25.5" hidden="1" x14ac:dyDescent="0.2">
      <c r="A39" s="11" t="s">
        <v>50</v>
      </c>
      <c r="B39" s="16" t="s">
        <v>33</v>
      </c>
      <c r="C39" s="37">
        <f t="shared" ref="C39" si="40">D39+E39+F39</f>
        <v>0</v>
      </c>
      <c r="D39" s="37">
        <v>0</v>
      </c>
      <c r="E39" s="37">
        <v>0</v>
      </c>
      <c r="F39" s="37">
        <v>0</v>
      </c>
      <c r="G39" s="37">
        <f t="shared" si="37"/>
        <v>0</v>
      </c>
      <c r="H39" s="37">
        <v>0</v>
      </c>
      <c r="I39" s="37">
        <v>0</v>
      </c>
      <c r="J39" s="37">
        <v>0</v>
      </c>
      <c r="K39" s="37">
        <f t="shared" si="39"/>
        <v>0</v>
      </c>
      <c r="L39" s="37">
        <v>0</v>
      </c>
      <c r="M39" s="37">
        <v>0</v>
      </c>
      <c r="N39" s="37">
        <v>0</v>
      </c>
    </row>
    <row r="40" spans="1:14" ht="17.25" customHeight="1" x14ac:dyDescent="0.2">
      <c r="A40" s="24" t="s">
        <v>7</v>
      </c>
      <c r="B40" s="25"/>
      <c r="C40" s="36">
        <f>D40+E40+F40</f>
        <v>1955105.12</v>
      </c>
      <c r="D40" s="36">
        <f>D8+D12</f>
        <v>28939</v>
      </c>
      <c r="E40" s="36">
        <f>E8+E12</f>
        <v>1688783.5</v>
      </c>
      <c r="F40" s="36">
        <f>F8+F12</f>
        <v>237382.62</v>
      </c>
      <c r="G40" s="36">
        <f>H40+I40+J40</f>
        <v>1786552.9</v>
      </c>
      <c r="H40" s="36">
        <f>H8+H12</f>
        <v>258226.4</v>
      </c>
      <c r="I40" s="36">
        <f>I8+I12</f>
        <v>1200878.0999999999</v>
      </c>
      <c r="J40" s="36">
        <f>J8+J12</f>
        <v>327448.40000000002</v>
      </c>
      <c r="K40" s="36">
        <f>L40+M40+N40</f>
        <v>396081.66</v>
      </c>
      <c r="L40" s="36">
        <f>L8+L12</f>
        <v>0</v>
      </c>
      <c r="M40" s="36">
        <f>M8+M12</f>
        <v>234476.4</v>
      </c>
      <c r="N40" s="36">
        <f>N8+N12</f>
        <v>161605.25999999998</v>
      </c>
    </row>
    <row r="42" spans="1:14" s="2" customFormat="1" x14ac:dyDescent="0.2">
      <c r="C42" s="12"/>
      <c r="E42" s="3"/>
      <c r="F42" s="2" t="s">
        <v>5</v>
      </c>
      <c r="G42" s="12"/>
      <c r="J42" s="3"/>
      <c r="K42" s="6"/>
      <c r="L42" s="3"/>
    </row>
  </sheetData>
  <mergeCells count="11">
    <mergeCell ref="A40:B40"/>
    <mergeCell ref="A4:N4"/>
    <mergeCell ref="A5:A7"/>
    <mergeCell ref="B5:B7"/>
    <mergeCell ref="C5:N5"/>
    <mergeCell ref="C6:C7"/>
    <mergeCell ref="D6:F6"/>
    <mergeCell ref="G6:G7"/>
    <mergeCell ref="H6:J6"/>
    <mergeCell ref="K6:K7"/>
    <mergeCell ref="L6:N6"/>
  </mergeCells>
  <pageMargins left="0.27559055118110237" right="0.31496062992125984" top="0.34" bottom="0.23622047244094491" header="0.17" footer="0.19685039370078741"/>
  <pageSetup paperSize="9" scale="62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строек и объектов </vt:lpstr>
      <vt:lpstr>'Перечень строек и объектов '!Заголовки_для_печати</vt:lpstr>
      <vt:lpstr>'Перечень строек и объектов '!Область_печати</vt:lpstr>
    </vt:vector>
  </TitlesOfParts>
  <Company>Depfin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Павлюченко Татьяна Викторовна</cp:lastModifiedBy>
  <cp:lastPrinted>2022-11-14T10:03:35Z</cp:lastPrinted>
  <dcterms:created xsi:type="dcterms:W3CDTF">2008-02-18T07:33:24Z</dcterms:created>
  <dcterms:modified xsi:type="dcterms:W3CDTF">2022-11-14T11:45:06Z</dcterms:modified>
</cp:coreProperties>
</file>