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\обмен\Павлюченко Т.В\БЮДЖЕТ НА 2024-2026\Проект Решения Думы\ПОПРАВКИ К ПРОЕКТУ\"/>
    </mc:Choice>
  </mc:AlternateContent>
  <bookViews>
    <workbookView xWindow="0" yWindow="0" windowWidth="28800" windowHeight="12435"/>
  </bookViews>
  <sheets>
    <sheet name="Приложение №1" sheetId="4" r:id="rId1"/>
    <sheet name="в рублях" sheetId="2" r:id="rId2"/>
    <sheet name="Приложение №9 (3)" sheetId="5" state="hidden" r:id="rId3"/>
  </sheets>
  <definedNames>
    <definedName name="_xlnm.Print_Titles" localSheetId="1">'в рублях'!$10:$10</definedName>
    <definedName name="_xlnm.Print_Titles" localSheetId="0">'Приложение №1'!$10:$10</definedName>
    <definedName name="_xlnm.Print_Titles" localSheetId="2">'Приложение №9 (3)'!$10:$10</definedName>
  </definedNames>
  <calcPr calcId="152511"/>
</workbook>
</file>

<file path=xl/calcChain.xml><?xml version="1.0" encoding="utf-8"?>
<calcChain xmlns="http://schemas.openxmlformats.org/spreadsheetml/2006/main">
  <c r="H102" i="4" l="1"/>
  <c r="H55" i="2" l="1"/>
  <c r="H47" i="2"/>
  <c r="G59" i="2" l="1"/>
  <c r="G57" i="2"/>
  <c r="G55" i="2"/>
  <c r="G47" i="2"/>
  <c r="G22" i="2"/>
  <c r="G41" i="4" l="1"/>
  <c r="K39" i="4" l="1"/>
  <c r="I39" i="4"/>
  <c r="E39" i="4"/>
  <c r="F39" i="4"/>
  <c r="D39" i="4"/>
  <c r="G14" i="4" l="1"/>
  <c r="G16" i="4"/>
  <c r="G18" i="4"/>
  <c r="G20" i="4"/>
  <c r="G21" i="4"/>
  <c r="G23" i="4"/>
  <c r="G24" i="4"/>
  <c r="G25" i="4"/>
  <c r="G27" i="4"/>
  <c r="G31" i="4"/>
  <c r="G32" i="4"/>
  <c r="G33" i="4"/>
  <c r="G34" i="4"/>
  <c r="G36" i="4"/>
  <c r="G38" i="4"/>
  <c r="G40" i="4"/>
  <c r="G42" i="4"/>
  <c r="G43" i="4"/>
  <c r="G44" i="4"/>
  <c r="G47" i="4"/>
  <c r="G48" i="4"/>
  <c r="G49" i="4"/>
  <c r="G50" i="4"/>
  <c r="G115" i="4"/>
  <c r="G116" i="4"/>
  <c r="L116" i="4" l="1"/>
  <c r="J116" i="4"/>
  <c r="H116" i="4"/>
  <c r="E113" i="4" l="1"/>
  <c r="D113" i="4"/>
  <c r="F113" i="4"/>
  <c r="I113" i="4"/>
  <c r="K113" i="4"/>
  <c r="L50" i="4"/>
  <c r="L49" i="4"/>
  <c r="L48" i="4"/>
  <c r="L44" i="4"/>
  <c r="L43" i="4"/>
  <c r="L42" i="4"/>
  <c r="L40" i="4"/>
  <c r="L38" i="4"/>
  <c r="L36" i="4"/>
  <c r="L34" i="4"/>
  <c r="L33" i="4"/>
  <c r="L32" i="4"/>
  <c r="L31" i="4"/>
  <c r="L27" i="4"/>
  <c r="L25" i="4"/>
  <c r="L24" i="4"/>
  <c r="L23" i="4"/>
  <c r="L21" i="4"/>
  <c r="L20" i="4"/>
  <c r="L18" i="4"/>
  <c r="L16" i="4"/>
  <c r="L14" i="4"/>
  <c r="J14" i="4"/>
  <c r="J16" i="4"/>
  <c r="J18" i="4"/>
  <c r="J20" i="4"/>
  <c r="J21" i="4"/>
  <c r="J23" i="4"/>
  <c r="J24" i="4"/>
  <c r="J25" i="4"/>
  <c r="J27" i="4"/>
  <c r="J31" i="4"/>
  <c r="J32" i="4"/>
  <c r="J33" i="4"/>
  <c r="J34" i="4"/>
  <c r="J36" i="4"/>
  <c r="J38" i="4"/>
  <c r="J40" i="4"/>
  <c r="J42" i="4"/>
  <c r="J43" i="4"/>
  <c r="J44" i="4"/>
  <c r="J47" i="4"/>
  <c r="J48" i="4"/>
  <c r="J49" i="4"/>
  <c r="J50" i="4"/>
  <c r="H14" i="4"/>
  <c r="H16" i="4"/>
  <c r="H18" i="4"/>
  <c r="H20" i="4"/>
  <c r="H21" i="4"/>
  <c r="H23" i="4"/>
  <c r="H24" i="4"/>
  <c r="H25" i="4"/>
  <c r="H27" i="4"/>
  <c r="H31" i="4"/>
  <c r="H32" i="4"/>
  <c r="H33" i="4"/>
  <c r="H34" i="4"/>
  <c r="H36" i="4"/>
  <c r="H38" i="4"/>
  <c r="H40" i="4"/>
  <c r="H42" i="4"/>
  <c r="H43" i="4"/>
  <c r="H44" i="4"/>
  <c r="H47" i="4"/>
  <c r="H48" i="4"/>
  <c r="H49" i="4"/>
  <c r="H50" i="4"/>
  <c r="K46" i="4"/>
  <c r="K45" i="4" s="1"/>
  <c r="L39" i="4"/>
  <c r="K37" i="4"/>
  <c r="K35" i="4"/>
  <c r="K30" i="4"/>
  <c r="K26" i="4"/>
  <c r="K22" i="4"/>
  <c r="K17" i="4"/>
  <c r="K15" i="4"/>
  <c r="K13" i="4"/>
  <c r="I46" i="4"/>
  <c r="I45" i="4" s="1"/>
  <c r="I37" i="4"/>
  <c r="I35" i="4"/>
  <c r="I30" i="4"/>
  <c r="I26" i="4"/>
  <c r="I22" i="4"/>
  <c r="I17" i="4"/>
  <c r="I15" i="4"/>
  <c r="I13" i="4"/>
  <c r="F46" i="4"/>
  <c r="F45" i="4" s="1"/>
  <c r="H39" i="4"/>
  <c r="F37" i="4"/>
  <c r="F35" i="4"/>
  <c r="F30" i="4"/>
  <c r="F26" i="4"/>
  <c r="F22" i="4"/>
  <c r="F17" i="4"/>
  <c r="F15" i="4"/>
  <c r="J15" i="4" s="1"/>
  <c r="F13" i="4"/>
  <c r="D46" i="4"/>
  <c r="G39" i="4"/>
  <c r="D37" i="4"/>
  <c r="D35" i="4"/>
  <c r="D30" i="4"/>
  <c r="D26" i="4"/>
  <c r="D22" i="4"/>
  <c r="D17" i="4"/>
  <c r="D15" i="4"/>
  <c r="G15" i="4" s="1"/>
  <c r="D13" i="4"/>
  <c r="G13" i="4" s="1"/>
  <c r="E46" i="4"/>
  <c r="E45" i="4" s="1"/>
  <c r="E37" i="4"/>
  <c r="E35" i="4"/>
  <c r="E30" i="4"/>
  <c r="E26" i="4"/>
  <c r="G113" i="4" l="1"/>
  <c r="L45" i="4"/>
  <c r="G37" i="4"/>
  <c r="J37" i="4"/>
  <c r="H35" i="4"/>
  <c r="G35" i="4"/>
  <c r="J35" i="4"/>
  <c r="L30" i="4"/>
  <c r="G30" i="4"/>
  <c r="L26" i="4"/>
  <c r="G26" i="4"/>
  <c r="L22" i="4"/>
  <c r="G22" i="4"/>
  <c r="G17" i="4"/>
  <c r="J17" i="4"/>
  <c r="L15" i="4"/>
  <c r="L13" i="4"/>
  <c r="H30" i="4"/>
  <c r="H26" i="4"/>
  <c r="D45" i="4"/>
  <c r="G45" i="4" s="1"/>
  <c r="G46" i="4"/>
  <c r="J13" i="4"/>
  <c r="J26" i="4"/>
  <c r="J39" i="4"/>
  <c r="L17" i="4"/>
  <c r="L35" i="4"/>
  <c r="H45" i="4"/>
  <c r="H37" i="4"/>
  <c r="J30" i="4"/>
  <c r="J45" i="4"/>
  <c r="L37" i="4"/>
  <c r="L46" i="4"/>
  <c r="J22" i="4"/>
  <c r="H46" i="4"/>
  <c r="J46" i="4"/>
  <c r="H113" i="4"/>
  <c r="L113" i="4"/>
  <c r="J113" i="4"/>
  <c r="D12" i="4"/>
  <c r="F12" i="4"/>
  <c r="I12" i="4"/>
  <c r="K12" i="4"/>
  <c r="D53" i="4" l="1"/>
  <c r="G12" i="4"/>
  <c r="F53" i="4"/>
  <c r="K53" i="4"/>
  <c r="L12" i="4"/>
  <c r="I53" i="4"/>
  <c r="J12" i="4"/>
  <c r="E13" i="4"/>
  <c r="H13" i="4" s="1"/>
  <c r="E22" i="4"/>
  <c r="H22" i="4" s="1"/>
  <c r="E17" i="4"/>
  <c r="H17" i="4" s="1"/>
  <c r="E15" i="4"/>
  <c r="H15" i="4" s="1"/>
  <c r="J53" i="4" l="1"/>
  <c r="G53" i="4"/>
  <c r="L53" i="4"/>
  <c r="E12" i="4"/>
  <c r="H50" i="2"/>
  <c r="E53" i="4" l="1"/>
  <c r="H53" i="4" s="1"/>
  <c r="H12" i="4"/>
  <c r="I20" i="2"/>
  <c r="J20" i="2"/>
  <c r="K20" i="2"/>
  <c r="E67" i="4"/>
  <c r="D67" i="4"/>
  <c r="G67" i="4" s="1"/>
  <c r="G20" i="2"/>
  <c r="I68" i="4"/>
  <c r="H20" i="2"/>
  <c r="G56" i="2"/>
  <c r="E102" i="4" l="1"/>
  <c r="E103" i="4"/>
  <c r="I103" i="4"/>
  <c r="K103" i="4"/>
  <c r="I102" i="4"/>
  <c r="K102" i="4"/>
  <c r="F102" i="4"/>
  <c r="F103" i="4"/>
  <c r="H56" i="2"/>
  <c r="J56" i="2"/>
  <c r="K56" i="2"/>
  <c r="I56" i="2"/>
  <c r="I64" i="2"/>
  <c r="I61" i="2"/>
  <c r="G37" i="2"/>
  <c r="G48" i="2"/>
  <c r="J103" i="4" l="1"/>
  <c r="H103" i="4"/>
  <c r="L103" i="4"/>
  <c r="J11" i="2"/>
  <c r="I55" i="4" s="1"/>
  <c r="K11" i="2"/>
  <c r="K11" i="5" s="1"/>
  <c r="J20" i="5"/>
  <c r="K20" i="5"/>
  <c r="J25" i="2"/>
  <c r="I69" i="4" s="1"/>
  <c r="K25" i="2"/>
  <c r="K69" i="4" s="1"/>
  <c r="J32" i="2"/>
  <c r="J31" i="5" s="1"/>
  <c r="K32" i="2"/>
  <c r="K31" i="5" s="1"/>
  <c r="L32" i="2"/>
  <c r="I37" i="2"/>
  <c r="F81" i="4" s="1"/>
  <c r="J37" i="2"/>
  <c r="J36" i="5" s="1"/>
  <c r="K37" i="2"/>
  <c r="K36" i="5" s="1"/>
  <c r="J39" i="2"/>
  <c r="J38" i="5" s="1"/>
  <c r="K39" i="2"/>
  <c r="K38" i="5" s="1"/>
  <c r="J45" i="2"/>
  <c r="I89" i="4" s="1"/>
  <c r="K45" i="2"/>
  <c r="K89" i="4" s="1"/>
  <c r="L89" i="4" s="1"/>
  <c r="I48" i="2"/>
  <c r="F92" i="4" s="1"/>
  <c r="J48" i="2"/>
  <c r="I92" i="4" s="1"/>
  <c r="K48" i="2"/>
  <c r="K47" i="5" s="1"/>
  <c r="I50" i="2"/>
  <c r="F94" i="4" s="1"/>
  <c r="J50" i="2"/>
  <c r="I94" i="4" s="1"/>
  <c r="K50" i="2"/>
  <c r="K49" i="5" s="1"/>
  <c r="J55" i="5"/>
  <c r="K100" i="4"/>
  <c r="I58" i="5"/>
  <c r="J61" i="2"/>
  <c r="I105" i="4" s="1"/>
  <c r="K61" i="2"/>
  <c r="K58" i="5" s="1"/>
  <c r="I61" i="5"/>
  <c r="J64" i="2"/>
  <c r="J61" i="5" s="1"/>
  <c r="K64" i="2"/>
  <c r="K108" i="4" s="1"/>
  <c r="I18" i="5"/>
  <c r="K63" i="5"/>
  <c r="J63" i="5"/>
  <c r="I63" i="5"/>
  <c r="H63" i="5"/>
  <c r="G63" i="5"/>
  <c r="K62" i="5"/>
  <c r="J62" i="5"/>
  <c r="I62" i="5"/>
  <c r="H62" i="5"/>
  <c r="G62" i="5"/>
  <c r="K60" i="5"/>
  <c r="J60" i="5"/>
  <c r="I60" i="5"/>
  <c r="H60" i="5"/>
  <c r="G60" i="5"/>
  <c r="K59" i="5"/>
  <c r="J59" i="5"/>
  <c r="I59" i="5"/>
  <c r="H59" i="5"/>
  <c r="G59" i="5"/>
  <c r="K57" i="5"/>
  <c r="J57" i="5"/>
  <c r="I57" i="5"/>
  <c r="H57" i="5"/>
  <c r="G57" i="5"/>
  <c r="K56" i="5"/>
  <c r="J56" i="5"/>
  <c r="I56" i="5"/>
  <c r="H56" i="5"/>
  <c r="G56" i="5"/>
  <c r="K54" i="5"/>
  <c r="J54" i="5"/>
  <c r="I54" i="5"/>
  <c r="H54" i="5"/>
  <c r="G54" i="5"/>
  <c r="K53" i="5"/>
  <c r="J53" i="5"/>
  <c r="I53" i="5"/>
  <c r="H53" i="5"/>
  <c r="G53" i="5"/>
  <c r="K52" i="5"/>
  <c r="J52" i="5"/>
  <c r="I52" i="5"/>
  <c r="H52" i="5"/>
  <c r="G52" i="5"/>
  <c r="K51" i="5"/>
  <c r="J51" i="5"/>
  <c r="I51" i="5"/>
  <c r="H51" i="5"/>
  <c r="G51" i="5"/>
  <c r="K50" i="5"/>
  <c r="J50" i="5"/>
  <c r="I50" i="5"/>
  <c r="H50" i="5"/>
  <c r="G50" i="5"/>
  <c r="K48" i="5"/>
  <c r="J48" i="5"/>
  <c r="I48" i="5"/>
  <c r="H48" i="5"/>
  <c r="G48" i="5"/>
  <c r="G47" i="5"/>
  <c r="K46" i="5"/>
  <c r="J46" i="5"/>
  <c r="I46" i="5"/>
  <c r="H46" i="5"/>
  <c r="G46" i="5"/>
  <c r="K45" i="5"/>
  <c r="J45" i="5"/>
  <c r="I45" i="5"/>
  <c r="H45" i="5"/>
  <c r="G45" i="5"/>
  <c r="K43" i="5"/>
  <c r="J43" i="5"/>
  <c r="I43" i="5"/>
  <c r="H43" i="5"/>
  <c r="G43" i="5"/>
  <c r="K42" i="5"/>
  <c r="J42" i="5"/>
  <c r="I42" i="5"/>
  <c r="H42" i="5"/>
  <c r="G42" i="5"/>
  <c r="K41" i="5"/>
  <c r="J41" i="5"/>
  <c r="I41" i="5"/>
  <c r="H41" i="5"/>
  <c r="G41" i="5"/>
  <c r="K40" i="5"/>
  <c r="J40" i="5"/>
  <c r="I40" i="5"/>
  <c r="H40" i="5"/>
  <c r="G40" i="5"/>
  <c r="K39" i="5"/>
  <c r="J39" i="5"/>
  <c r="I39" i="5"/>
  <c r="H39" i="5"/>
  <c r="G39" i="5"/>
  <c r="K37" i="5"/>
  <c r="J37" i="5"/>
  <c r="I37" i="5"/>
  <c r="H37" i="5"/>
  <c r="G37" i="5"/>
  <c r="G36" i="5"/>
  <c r="K35" i="5"/>
  <c r="J35" i="5"/>
  <c r="I35" i="5"/>
  <c r="H35" i="5"/>
  <c r="G35" i="5"/>
  <c r="K34" i="5"/>
  <c r="J34" i="5"/>
  <c r="I34" i="5"/>
  <c r="H34" i="5"/>
  <c r="G34" i="5"/>
  <c r="K33" i="5"/>
  <c r="J33" i="5"/>
  <c r="I33" i="5"/>
  <c r="H33" i="5"/>
  <c r="G33" i="5"/>
  <c r="K32" i="5"/>
  <c r="J32" i="5"/>
  <c r="I32" i="5"/>
  <c r="H32" i="5"/>
  <c r="G32" i="5"/>
  <c r="K30" i="5"/>
  <c r="J30" i="5"/>
  <c r="I30" i="5"/>
  <c r="H30" i="5"/>
  <c r="G30" i="5"/>
  <c r="K29" i="5"/>
  <c r="J29" i="5"/>
  <c r="I29" i="5"/>
  <c r="H29" i="5"/>
  <c r="G29" i="5"/>
  <c r="K28" i="5"/>
  <c r="J28" i="5"/>
  <c r="I28" i="5"/>
  <c r="H28" i="5"/>
  <c r="G28" i="5"/>
  <c r="K27" i="5"/>
  <c r="J27" i="5"/>
  <c r="I27" i="5"/>
  <c r="H27" i="5"/>
  <c r="G27" i="5"/>
  <c r="K26" i="5"/>
  <c r="J26" i="5"/>
  <c r="I26" i="5"/>
  <c r="H26" i="5"/>
  <c r="G26" i="5"/>
  <c r="K25" i="5"/>
  <c r="J25" i="5"/>
  <c r="I25" i="5"/>
  <c r="H25" i="5"/>
  <c r="G25" i="5"/>
  <c r="K23" i="5"/>
  <c r="J23" i="5"/>
  <c r="I23" i="5"/>
  <c r="H23" i="5"/>
  <c r="G23" i="5"/>
  <c r="K22" i="5"/>
  <c r="J22" i="5"/>
  <c r="I22" i="5"/>
  <c r="H22" i="5"/>
  <c r="G22" i="5"/>
  <c r="K21" i="5"/>
  <c r="J21" i="5"/>
  <c r="I21" i="5"/>
  <c r="H21" i="5"/>
  <c r="G21" i="5"/>
  <c r="K19" i="5"/>
  <c r="J19" i="5"/>
  <c r="I19" i="5"/>
  <c r="H19" i="5"/>
  <c r="G19" i="5"/>
  <c r="K18" i="5"/>
  <c r="J18" i="5"/>
  <c r="H18" i="5"/>
  <c r="G18" i="5"/>
  <c r="K17" i="5"/>
  <c r="J17" i="5"/>
  <c r="I17" i="5"/>
  <c r="H17" i="5"/>
  <c r="G17" i="5"/>
  <c r="K16" i="5"/>
  <c r="J16" i="5"/>
  <c r="I16" i="5"/>
  <c r="H16" i="5"/>
  <c r="G16" i="5"/>
  <c r="K15" i="5"/>
  <c r="J15" i="5"/>
  <c r="I15" i="5"/>
  <c r="H15" i="5"/>
  <c r="G15" i="5"/>
  <c r="K14" i="5"/>
  <c r="J14" i="5"/>
  <c r="I14" i="5"/>
  <c r="H14" i="5"/>
  <c r="G14" i="5"/>
  <c r="K13" i="5"/>
  <c r="J13" i="5"/>
  <c r="I13" i="5"/>
  <c r="H13" i="5"/>
  <c r="G13" i="5"/>
  <c r="K12" i="5"/>
  <c r="J12" i="5"/>
  <c r="I12" i="5"/>
  <c r="H12" i="5"/>
  <c r="G12" i="5"/>
  <c r="D56" i="4"/>
  <c r="E56" i="4"/>
  <c r="F56" i="4"/>
  <c r="G56" i="4" s="1"/>
  <c r="I56" i="4"/>
  <c r="K56" i="4"/>
  <c r="D57" i="4"/>
  <c r="E57" i="4"/>
  <c r="F57" i="4"/>
  <c r="I57" i="4"/>
  <c r="K57" i="4"/>
  <c r="L57" i="4" s="1"/>
  <c r="D58" i="4"/>
  <c r="E58" i="4"/>
  <c r="H58" i="4" s="1"/>
  <c r="F58" i="4"/>
  <c r="I58" i="4"/>
  <c r="J58" i="4" s="1"/>
  <c r="K58" i="4"/>
  <c r="L58" i="4" s="1"/>
  <c r="D59" i="4"/>
  <c r="E59" i="4"/>
  <c r="F59" i="4"/>
  <c r="I59" i="4"/>
  <c r="J59" i="4" s="1"/>
  <c r="K59" i="4"/>
  <c r="D60" i="4"/>
  <c r="E60" i="4"/>
  <c r="F60" i="4"/>
  <c r="G60" i="4" s="1"/>
  <c r="I60" i="4"/>
  <c r="K60" i="4"/>
  <c r="D61" i="4"/>
  <c r="E61" i="4"/>
  <c r="F61" i="4"/>
  <c r="I61" i="4"/>
  <c r="K61" i="4"/>
  <c r="D62" i="4"/>
  <c r="E62" i="4"/>
  <c r="F62" i="4"/>
  <c r="I62" i="4"/>
  <c r="J62" i="4" s="1"/>
  <c r="K62" i="4"/>
  <c r="L62" i="4" s="1"/>
  <c r="D63" i="4"/>
  <c r="E63" i="4"/>
  <c r="F63" i="4"/>
  <c r="G63" i="4" s="1"/>
  <c r="I63" i="4"/>
  <c r="J63" i="4" s="1"/>
  <c r="K63" i="4"/>
  <c r="D65" i="4"/>
  <c r="E65" i="4"/>
  <c r="F65" i="4"/>
  <c r="I65" i="4"/>
  <c r="K65" i="4"/>
  <c r="D66" i="4"/>
  <c r="E66" i="4"/>
  <c r="F66" i="4"/>
  <c r="I66" i="4"/>
  <c r="K66" i="4"/>
  <c r="L66" i="4" s="1"/>
  <c r="D68" i="4"/>
  <c r="E68" i="4"/>
  <c r="H68" i="4" s="1"/>
  <c r="F68" i="4"/>
  <c r="K68" i="4"/>
  <c r="L68" i="4" s="1"/>
  <c r="D70" i="4"/>
  <c r="E70" i="4"/>
  <c r="F70" i="4"/>
  <c r="I70" i="4"/>
  <c r="J70" i="4" s="1"/>
  <c r="K70" i="4"/>
  <c r="L70" i="4" s="1"/>
  <c r="D71" i="4"/>
  <c r="E71" i="4"/>
  <c r="F71" i="4"/>
  <c r="G71" i="4" s="1"/>
  <c r="I71" i="4"/>
  <c r="J71" i="4" s="1"/>
  <c r="K71" i="4"/>
  <c r="D72" i="4"/>
  <c r="E72" i="4"/>
  <c r="F72" i="4"/>
  <c r="G72" i="4" s="1"/>
  <c r="I72" i="4"/>
  <c r="K72" i="4"/>
  <c r="D73" i="4"/>
  <c r="E73" i="4"/>
  <c r="F73" i="4"/>
  <c r="I73" i="4"/>
  <c r="K73" i="4"/>
  <c r="L73" i="4" s="1"/>
  <c r="D74" i="4"/>
  <c r="E74" i="4"/>
  <c r="F74" i="4"/>
  <c r="I74" i="4"/>
  <c r="J74" i="4" s="1"/>
  <c r="K74" i="4"/>
  <c r="L74" i="4" s="1"/>
  <c r="D75" i="4"/>
  <c r="E75" i="4"/>
  <c r="F75" i="4"/>
  <c r="G75" i="4" s="1"/>
  <c r="I75" i="4"/>
  <c r="J75" i="4" s="1"/>
  <c r="K75" i="4"/>
  <c r="D77" i="4"/>
  <c r="E77" i="4"/>
  <c r="F77" i="4"/>
  <c r="G77" i="4" s="1"/>
  <c r="I77" i="4"/>
  <c r="K77" i="4"/>
  <c r="D78" i="4"/>
  <c r="E78" i="4"/>
  <c r="F78" i="4"/>
  <c r="I78" i="4"/>
  <c r="K78" i="4"/>
  <c r="L78" i="4" s="1"/>
  <c r="D79" i="4"/>
  <c r="E79" i="4"/>
  <c r="F79" i="4"/>
  <c r="I79" i="4"/>
  <c r="J79" i="4" s="1"/>
  <c r="K79" i="4"/>
  <c r="L79" i="4" s="1"/>
  <c r="D80" i="4"/>
  <c r="E80" i="4"/>
  <c r="F80" i="4"/>
  <c r="G80" i="4" s="1"/>
  <c r="I80" i="4"/>
  <c r="J80" i="4" s="1"/>
  <c r="K80" i="4"/>
  <c r="D81" i="4"/>
  <c r="D82" i="4"/>
  <c r="E82" i="4"/>
  <c r="F82" i="4"/>
  <c r="I82" i="4"/>
  <c r="K82" i="4"/>
  <c r="L82" i="4" s="1"/>
  <c r="D84" i="4"/>
  <c r="E84" i="4"/>
  <c r="F84" i="4"/>
  <c r="I84" i="4"/>
  <c r="J84" i="4" s="1"/>
  <c r="K84" i="4"/>
  <c r="L84" i="4" s="1"/>
  <c r="D85" i="4"/>
  <c r="E85" i="4"/>
  <c r="F85" i="4"/>
  <c r="G85" i="4" s="1"/>
  <c r="I85" i="4"/>
  <c r="J85" i="4" s="1"/>
  <c r="K85" i="4"/>
  <c r="D86" i="4"/>
  <c r="E86" i="4"/>
  <c r="F86" i="4"/>
  <c r="G86" i="4" s="1"/>
  <c r="I86" i="4"/>
  <c r="K86" i="4"/>
  <c r="D87" i="4"/>
  <c r="E87" i="4"/>
  <c r="F87" i="4"/>
  <c r="I87" i="4"/>
  <c r="K87" i="4"/>
  <c r="L87" i="4" s="1"/>
  <c r="D88" i="4"/>
  <c r="E88" i="4"/>
  <c r="H88" i="4" s="1"/>
  <c r="F88" i="4"/>
  <c r="I88" i="4"/>
  <c r="J88" i="4" s="1"/>
  <c r="K88" i="4"/>
  <c r="L88" i="4" s="1"/>
  <c r="D90" i="4"/>
  <c r="E90" i="4"/>
  <c r="F90" i="4"/>
  <c r="I90" i="4"/>
  <c r="J90" i="4" s="1"/>
  <c r="K90" i="4"/>
  <c r="D91" i="4"/>
  <c r="E91" i="4"/>
  <c r="F91" i="4"/>
  <c r="G91" i="4" s="1"/>
  <c r="I91" i="4"/>
  <c r="K91" i="4"/>
  <c r="D92" i="4"/>
  <c r="D93" i="4"/>
  <c r="E93" i="4"/>
  <c r="H93" i="4" s="1"/>
  <c r="F93" i="4"/>
  <c r="I93" i="4"/>
  <c r="J93" i="4" s="1"/>
  <c r="K93" i="4"/>
  <c r="L93" i="4" s="1"/>
  <c r="D95" i="4"/>
  <c r="E95" i="4"/>
  <c r="F95" i="4"/>
  <c r="I95" i="4"/>
  <c r="J95" i="4" s="1"/>
  <c r="K95" i="4"/>
  <c r="D96" i="4"/>
  <c r="E96" i="4"/>
  <c r="F96" i="4"/>
  <c r="I96" i="4"/>
  <c r="K96" i="4"/>
  <c r="D97" i="4"/>
  <c r="E97" i="4"/>
  <c r="F97" i="4"/>
  <c r="I97" i="4"/>
  <c r="K97" i="4"/>
  <c r="L97" i="4" s="1"/>
  <c r="D98" i="4"/>
  <c r="E98" i="4"/>
  <c r="F98" i="4"/>
  <c r="I98" i="4"/>
  <c r="J98" i="4" s="1"/>
  <c r="K98" i="4"/>
  <c r="L98" i="4" s="1"/>
  <c r="D99" i="4"/>
  <c r="E99" i="4"/>
  <c r="F99" i="4"/>
  <c r="G99" i="4" s="1"/>
  <c r="I99" i="4"/>
  <c r="J99" i="4" s="1"/>
  <c r="K99" i="4"/>
  <c r="D101" i="4"/>
  <c r="E101" i="4"/>
  <c r="F101" i="4"/>
  <c r="G101" i="4" s="1"/>
  <c r="I101" i="4"/>
  <c r="K101" i="4"/>
  <c r="D104" i="4"/>
  <c r="E104" i="4"/>
  <c r="F104" i="4"/>
  <c r="I104" i="4"/>
  <c r="K104" i="4"/>
  <c r="L104" i="4" s="1"/>
  <c r="F105" i="4"/>
  <c r="D106" i="4"/>
  <c r="E106" i="4"/>
  <c r="F106" i="4"/>
  <c r="I106" i="4"/>
  <c r="J106" i="4" s="1"/>
  <c r="K106" i="4"/>
  <c r="D107" i="4"/>
  <c r="E107" i="4"/>
  <c r="F107" i="4"/>
  <c r="G107" i="4" s="1"/>
  <c r="I107" i="4"/>
  <c r="K107" i="4"/>
  <c r="F108" i="4"/>
  <c r="D109" i="4"/>
  <c r="E109" i="4"/>
  <c r="F109" i="4"/>
  <c r="I109" i="4"/>
  <c r="K109" i="4"/>
  <c r="L109" i="4" s="1"/>
  <c r="D110" i="4"/>
  <c r="E110" i="4"/>
  <c r="F110" i="4"/>
  <c r="I110" i="4"/>
  <c r="J110" i="4" s="1"/>
  <c r="K110" i="4"/>
  <c r="F100" i="4"/>
  <c r="I45" i="2"/>
  <c r="I44" i="5" s="1"/>
  <c r="I39" i="2"/>
  <c r="I38" i="5" s="1"/>
  <c r="I32" i="2"/>
  <c r="F76" i="4" s="1"/>
  <c r="I25" i="2"/>
  <c r="I24" i="5" s="1"/>
  <c r="F64" i="4"/>
  <c r="I11" i="2"/>
  <c r="I11" i="5" s="1"/>
  <c r="J109" i="4" l="1"/>
  <c r="G106" i="4"/>
  <c r="G90" i="4"/>
  <c r="H74" i="4"/>
  <c r="H65" i="4"/>
  <c r="G65" i="4"/>
  <c r="H110" i="4"/>
  <c r="G110" i="4"/>
  <c r="H95" i="4"/>
  <c r="G95" i="4"/>
  <c r="H59" i="4"/>
  <c r="G59" i="4"/>
  <c r="G109" i="4"/>
  <c r="G98" i="4"/>
  <c r="G93" i="4"/>
  <c r="G88" i="4"/>
  <c r="G84" i="4"/>
  <c r="G79" i="4"/>
  <c r="G74" i="4"/>
  <c r="G70" i="4"/>
  <c r="J68" i="4"/>
  <c r="G68" i="4"/>
  <c r="G58" i="4"/>
  <c r="G81" i="4"/>
  <c r="H96" i="4"/>
  <c r="G96" i="4"/>
  <c r="G104" i="4"/>
  <c r="G97" i="4"/>
  <c r="G87" i="4"/>
  <c r="G82" i="4"/>
  <c r="G78" i="4"/>
  <c r="G73" i="4"/>
  <c r="G66" i="4"/>
  <c r="G61" i="4"/>
  <c r="G57" i="4"/>
  <c r="G92" i="4"/>
  <c r="H98" i="4"/>
  <c r="H70" i="4"/>
  <c r="H109" i="4"/>
  <c r="H84" i="4"/>
  <c r="H62" i="4"/>
  <c r="H79" i="4"/>
  <c r="L110" i="4"/>
  <c r="J107" i="4"/>
  <c r="L106" i="4"/>
  <c r="J101" i="4"/>
  <c r="L99" i="4"/>
  <c r="J96" i="4"/>
  <c r="L95" i="4"/>
  <c r="J91" i="4"/>
  <c r="L90" i="4"/>
  <c r="J86" i="4"/>
  <c r="L85" i="4"/>
  <c r="H82" i="4"/>
  <c r="L80" i="4"/>
  <c r="J77" i="4"/>
  <c r="L75" i="4"/>
  <c r="J72" i="4"/>
  <c r="L71" i="4"/>
  <c r="J65" i="4"/>
  <c r="L63" i="4"/>
  <c r="J60" i="4"/>
  <c r="L59" i="4"/>
  <c r="J56" i="4"/>
  <c r="J94" i="4"/>
  <c r="H97" i="4"/>
  <c r="H87" i="4"/>
  <c r="H66" i="4"/>
  <c r="H107" i="4"/>
  <c r="H101" i="4"/>
  <c r="H91" i="4"/>
  <c r="H86" i="4"/>
  <c r="H77" i="4"/>
  <c r="H72" i="4"/>
  <c r="H60" i="4"/>
  <c r="H56" i="4"/>
  <c r="H104" i="4"/>
  <c r="H78" i="4"/>
  <c r="H73" i="4"/>
  <c r="H57" i="4"/>
  <c r="L107" i="4"/>
  <c r="H106" i="4"/>
  <c r="J104" i="4"/>
  <c r="L101" i="4"/>
  <c r="H99" i="4"/>
  <c r="J97" i="4"/>
  <c r="L96" i="4"/>
  <c r="L91" i="4"/>
  <c r="H90" i="4"/>
  <c r="J87" i="4"/>
  <c r="L86" i="4"/>
  <c r="H85" i="4"/>
  <c r="J82" i="4"/>
  <c r="H80" i="4"/>
  <c r="J78" i="4"/>
  <c r="L77" i="4"/>
  <c r="H75" i="4"/>
  <c r="J73" i="4"/>
  <c r="L72" i="4"/>
  <c r="H71" i="4"/>
  <c r="J66" i="4"/>
  <c r="L65" i="4"/>
  <c r="H63" i="4"/>
  <c r="L60" i="4"/>
  <c r="J57" i="4"/>
  <c r="L56" i="4"/>
  <c r="J105" i="4"/>
  <c r="J92" i="4"/>
  <c r="L69" i="4"/>
  <c r="J24" i="5"/>
  <c r="J11" i="5"/>
  <c r="I47" i="5"/>
  <c r="K81" i="4"/>
  <c r="J49" i="5"/>
  <c r="I83" i="4"/>
  <c r="K61" i="5"/>
  <c r="J58" i="5"/>
  <c r="K92" i="4"/>
  <c r="L92" i="4" s="1"/>
  <c r="J44" i="5"/>
  <c r="I36" i="5"/>
  <c r="K64" i="4"/>
  <c r="I64" i="4"/>
  <c r="J64" i="4" s="1"/>
  <c r="I100" i="4"/>
  <c r="J100" i="4" s="1"/>
  <c r="K44" i="5"/>
  <c r="I81" i="4"/>
  <c r="J81" i="4" s="1"/>
  <c r="I76" i="4"/>
  <c r="J76" i="4" s="1"/>
  <c r="K24" i="5"/>
  <c r="J67" i="2"/>
  <c r="J64" i="5" s="1"/>
  <c r="K67" i="2"/>
  <c r="K64" i="5" s="1"/>
  <c r="I55" i="5"/>
  <c r="I49" i="5"/>
  <c r="I20" i="5"/>
  <c r="I67" i="2"/>
  <c r="K55" i="4"/>
  <c r="L55" i="4" s="1"/>
  <c r="K76" i="4"/>
  <c r="K83" i="4"/>
  <c r="J47" i="5"/>
  <c r="K94" i="4"/>
  <c r="L94" i="4" s="1"/>
  <c r="K55" i="5"/>
  <c r="K105" i="4"/>
  <c r="L105" i="4" s="1"/>
  <c r="I108" i="4"/>
  <c r="J108" i="4" s="1"/>
  <c r="F89" i="4"/>
  <c r="F83" i="4"/>
  <c r="I31" i="5"/>
  <c r="F69" i="4"/>
  <c r="F55" i="4"/>
  <c r="J55" i="4" l="1"/>
  <c r="J89" i="4"/>
  <c r="J69" i="4"/>
  <c r="L76" i="4"/>
  <c r="J83" i="4"/>
  <c r="L64" i="4"/>
  <c r="L81" i="4"/>
  <c r="L108" i="4"/>
  <c r="L83" i="4"/>
  <c r="L100" i="4"/>
  <c r="I111" i="4"/>
  <c r="K111" i="4"/>
  <c r="F111" i="4"/>
  <c r="I64" i="5"/>
  <c r="H11" i="2"/>
  <c r="H25" i="2"/>
  <c r="H32" i="2"/>
  <c r="H37" i="2"/>
  <c r="H39" i="2"/>
  <c r="H45" i="2"/>
  <c r="H48" i="2"/>
  <c r="H61" i="2"/>
  <c r="H64" i="2"/>
  <c r="F112" i="4" l="1"/>
  <c r="I112" i="4"/>
  <c r="J111" i="4"/>
  <c r="K112" i="4"/>
  <c r="L111" i="4"/>
  <c r="H67" i="2"/>
  <c r="H61" i="5"/>
  <c r="E108" i="4"/>
  <c r="H108" i="4" s="1"/>
  <c r="E105" i="4"/>
  <c r="H105" i="4" s="1"/>
  <c r="H58" i="5"/>
  <c r="E100" i="4"/>
  <c r="H100" i="4" s="1"/>
  <c r="H55" i="5"/>
  <c r="H49" i="5"/>
  <c r="E94" i="4"/>
  <c r="H94" i="4" s="1"/>
  <c r="H47" i="5"/>
  <c r="E92" i="4"/>
  <c r="H92" i="4" s="1"/>
  <c r="E89" i="4"/>
  <c r="H89" i="4" s="1"/>
  <c r="H44" i="5"/>
  <c r="H38" i="5"/>
  <c r="E83" i="4"/>
  <c r="H83" i="4" s="1"/>
  <c r="H36" i="5"/>
  <c r="E81" i="4"/>
  <c r="H81" i="4" s="1"/>
  <c r="H31" i="5"/>
  <c r="E76" i="4"/>
  <c r="H76" i="4" s="1"/>
  <c r="E69" i="4"/>
  <c r="H69" i="4" s="1"/>
  <c r="H24" i="5"/>
  <c r="H20" i="5"/>
  <c r="E64" i="4"/>
  <c r="H64" i="4" s="1"/>
  <c r="E55" i="4"/>
  <c r="H55" i="4" s="1"/>
  <c r="H11" i="5"/>
  <c r="G11" i="2"/>
  <c r="G25" i="2"/>
  <c r="G32" i="2"/>
  <c r="G39" i="2"/>
  <c r="G45" i="2"/>
  <c r="G50" i="2"/>
  <c r="G61" i="2"/>
  <c r="G64" i="2"/>
  <c r="J112" i="4" l="1"/>
  <c r="L112" i="4"/>
  <c r="G61" i="5"/>
  <c r="D108" i="4"/>
  <c r="G108" i="4" s="1"/>
  <c r="D105" i="4"/>
  <c r="G105" i="4" s="1"/>
  <c r="G58" i="5"/>
  <c r="D100" i="4"/>
  <c r="G100" i="4" s="1"/>
  <c r="G55" i="5"/>
  <c r="D94" i="4"/>
  <c r="G94" i="4" s="1"/>
  <c r="G49" i="5"/>
  <c r="D89" i="4"/>
  <c r="G89" i="4" s="1"/>
  <c r="G44" i="5"/>
  <c r="D83" i="4"/>
  <c r="G83" i="4" s="1"/>
  <c r="G38" i="5"/>
  <c r="D76" i="4"/>
  <c r="G76" i="4" s="1"/>
  <c r="G31" i="5"/>
  <c r="D69" i="4"/>
  <c r="G69" i="4" s="1"/>
  <c r="G24" i="5"/>
  <c r="G20" i="5"/>
  <c r="D64" i="4"/>
  <c r="G64" i="4" s="1"/>
  <c r="H64" i="5"/>
  <c r="E111" i="4"/>
  <c r="G11" i="5"/>
  <c r="D55" i="4"/>
  <c r="G55" i="4" s="1"/>
  <c r="G67" i="2"/>
  <c r="E112" i="4" l="1"/>
  <c r="H112" i="4" s="1"/>
  <c r="H111" i="4"/>
  <c r="G64" i="5"/>
  <c r="D111" i="4"/>
  <c r="D112" i="4" l="1"/>
  <c r="G112" i="4" s="1"/>
  <c r="G111" i="4"/>
</calcChain>
</file>

<file path=xl/sharedStrings.xml><?xml version="1.0" encoding="utf-8"?>
<sst xmlns="http://schemas.openxmlformats.org/spreadsheetml/2006/main" count="301" uniqueCount="143">
  <si>
    <t>ВСЕГО РАСХОДОВ</t>
  </si>
  <si>
    <t>000000000000000000000000000000000000000000000000000000000000000000000000000000000000000000000000000000000000000000000000000000000000000</t>
  </si>
  <si>
    <t>Обслуживание государственного внутреннего и муниципального долга</t>
  </si>
  <si>
    <t/>
  </si>
  <si>
    <t>Обслуживание государственного и муниципального долга</t>
  </si>
  <si>
    <t>Другие вопросы в области средств массовой информации</t>
  </si>
  <si>
    <t>Периодическая печать и издательства</t>
  </si>
  <si>
    <t>СРЕДСТВА МАССОВОЙ ИНФОРМАЦИИ</t>
  </si>
  <si>
    <t>Другие вопросы в области физической культуры и спорта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</si>
  <si>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</si>
  <si>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</si>
  <si>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</si>
  <si>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</si>
  <si>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</si>
  <si>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</si>
  <si>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</si>
  <si>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</si>
  <si>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</si>
  <si>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</si>
  <si>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</si>
  <si>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</si>
  <si>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</si>
  <si>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</si>
  <si>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</si>
  <si>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</si>
  <si>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</si>
  <si>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</si>
  <si>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</si>
  <si>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</si>
  <si>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</si>
  <si>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</si>
  <si>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</si>
  <si>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</si>
  <si>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</si>
  <si>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</si>
  <si>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</si>
  <si>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</si>
  <si>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</si>
  <si>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</si>
  <si>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</si>
  <si>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</si>
  <si>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</si>
  <si>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</si>
  <si>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</si>
  <si>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</si>
  <si>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</si>
  <si>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</si>
  <si>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</si>
  <si>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</si>
  <si>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</si>
  <si>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</si>
  <si>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</si>
  <si>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</si>
  <si>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</si>
  <si>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 
на 2020 год</t>
  </si>
  <si>
    <t>Сумма
 на 2019 год</t>
  </si>
  <si>
    <t>Наименование</t>
  </si>
  <si>
    <t>Рз Пр</t>
  </si>
  <si>
    <t>Рз(код)</t>
  </si>
  <si>
    <t>Сумма
 на 2018 год</t>
  </si>
  <si>
    <t>Пр</t>
  </si>
  <si>
    <t>Рз</t>
  </si>
  <si>
    <t>к  пояснительной записке</t>
  </si>
  <si>
    <t>(рублей)</t>
  </si>
  <si>
    <t xml:space="preserve">Исполнено за
2016 год
</t>
  </si>
  <si>
    <t xml:space="preserve">Ожидаемое 
исполнение
за 2017 год
</t>
  </si>
  <si>
    <t>Сведения о расходах бюджета  города Ханты-Мансийска  по разделам и подразделам классификации расходов бюджетов на 2018 год и на плановый период 2019 и 2020 годов в сравнении с ожидаемым исполнением за 2017 год и отчетом за 2016 год</t>
  </si>
  <si>
    <t>Приложение  9</t>
  </si>
  <si>
    <t>(тыс. рублей)</t>
  </si>
  <si>
    <t>Обеспечение проведения выборов и референдумов</t>
  </si>
  <si>
    <t>Массовый спорт</t>
  </si>
  <si>
    <t>Спорт высших достижений</t>
  </si>
  <si>
    <t>Сумма
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</si>
  <si>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</si>
  <si>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 расходах бюджета  города Ханты-Мансийска  по разделам и подразделам классификации расходов бюджетов на 2023 год и на плановый период 2024 и 2025 годов в сравнении с ожидаемым исполнением за 2022 год и отчетом за 2021 год</t>
  </si>
  <si>
    <t xml:space="preserve">Исполнено за
2021 год
</t>
  </si>
  <si>
    <t xml:space="preserve">Ожидаемое 
исполнение
за 2022 год
</t>
  </si>
  <si>
    <t>Сумма
 на 2024 год</t>
  </si>
  <si>
    <t>Сумма 
на 2025 год</t>
  </si>
  <si>
    <t>Приложение  1</t>
  </si>
  <si>
    <t>Код</t>
  </si>
  <si>
    <t xml:space="preserve">2022 год </t>
  </si>
  <si>
    <t xml:space="preserve">2023 год </t>
  </si>
  <si>
    <t xml:space="preserve">2024 год </t>
  </si>
  <si>
    <t xml:space="preserve">2025 год </t>
  </si>
  <si>
    <t>отчет</t>
  </si>
  <si>
    <t>проект</t>
  </si>
  <si>
    <t>% к 2023 году</t>
  </si>
  <si>
    <t>% к 2024 году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</si>
  <si>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</si>
  <si>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</si>
  <si>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</si>
  <si>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 xml:space="preserve">Транспортный налог </t>
  </si>
  <si>
    <t>Земельный налог</t>
  </si>
  <si>
    <t>Государственная пошлина, сборы</t>
  </si>
  <si>
    <t>Дотации</t>
  </si>
  <si>
    <t>Субсидии</t>
  </si>
  <si>
    <t>Субвенции</t>
  </si>
  <si>
    <t>Иные межбюджетные трансферты</t>
  </si>
  <si>
    <t>ДОХОДЫ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</si>
  <si>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</si>
  <si>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</si>
  <si>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</si>
  <si>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</si>
  <si>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</si>
  <si>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</si>
  <si>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</si>
  <si>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 с  применением патентной    системы    налогообложения,  зачисляемый в бюджеты городских округов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</si>
  <si>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</si>
  <si>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</si>
  <si>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</si>
  <si>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</si>
  <si>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</si>
  <si>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</si>
  <si>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</si>
  <si>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</si>
  <si>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</si>
  <si>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</si>
  <si>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</si>
  <si>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</si>
  <si>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</si>
  <si>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</si>
  <si>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</si>
  <si>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</si>
  <si>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</si>
  <si>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</si>
  <si>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</si>
  <si>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</si>
  <si>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</si>
  <si>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</si>
  <si>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ВСЕГО</t>
  </si>
  <si>
    <t>РАСХОДЫ</t>
  </si>
  <si>
    <t>Источники финансирования дефицита бюджетов - всего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</si>
  <si>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</si>
  <si>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</si>
  <si>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ДЕФИЦИТ/ПРОФИЦИТ</t>
  </si>
  <si>
    <t>Кредиты кредитных организаций в валюте Российской Федерации</t>
  </si>
  <si>
    <t>утверждено Решением Думы № 127 -VII РД от 23.12.2022</t>
  </si>
  <si>
    <t>в % к 2022 году</t>
  </si>
  <si>
    <t>% к 2025 году</t>
  </si>
  <si>
    <t>Доходы от реализации имущества, находящегося в государственной и муниципальной собственности</t>
  </si>
  <si>
    <t>Основные параметры бюджета города Ханты-Мансийска на 2024 год и плановый период 2025 и 2026 годов</t>
  </si>
  <si>
    <t xml:space="preserve">2026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</si>
</sst>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[Red]\-#,##0.0"/>
    <numFmt numFmtId="165" formatCode="#,##0.00;[Red]\-#,##0.00"/>
    <numFmt numFmtId="166" formatCode="00"/>
    <numFmt numFmtId="167" formatCode="0000"/>
    <numFmt numFmtId="168" formatCode="#,##0.00_ ;[Red]\-#,##0.00\ "/>
    <numFmt numFmtId="169" formatCode="_-* #,##0.0_р_._-;\-* #,##0.0_р_._-;_-* &quot;-&quot;_р_._-;_-@_-"/>
    <numFmt numFmtId="170" formatCode="#,##0.0"/>
    <numFmt numFmtId="171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7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164" fontId="4" fillId="0" borderId="4" xfId="1" applyNumberFormat="1" applyFont="1" applyFill="1" applyBorder="1" applyAlignment="1" applyProtection="1">
      <alignment horizontal="right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protection hidden="1"/>
    </xf>
    <xf numFmtId="0" fontId="4" fillId="0" borderId="6" xfId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165" fontId="4" fillId="0" borderId="9" xfId="1" applyNumberFormat="1" applyFont="1" applyFill="1" applyBorder="1" applyAlignment="1" applyProtection="1">
      <alignment horizontal="center" vertical="center"/>
      <protection hidden="1"/>
    </xf>
    <xf numFmtId="165" fontId="4" fillId="0" borderId="10" xfId="1" applyNumberFormat="1" applyFont="1" applyFill="1" applyBorder="1" applyAlignment="1" applyProtection="1">
      <alignment horizontal="center" vertical="center"/>
      <protection hidden="1"/>
    </xf>
    <xf numFmtId="166" fontId="4" fillId="0" borderId="11" xfId="1" applyNumberFormat="1" applyFont="1" applyFill="1" applyBorder="1" applyAlignment="1" applyProtection="1">
      <alignment horizontal="center" vertical="center"/>
      <protection hidden="1"/>
    </xf>
    <xf numFmtId="166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12" xfId="1" applyNumberFormat="1" applyFont="1" applyFill="1" applyBorder="1" applyAlignment="1" applyProtection="1">
      <alignment wrapText="1"/>
      <protection hidden="1"/>
    </xf>
    <xf numFmtId="167" fontId="5" fillId="0" borderId="13" xfId="1" applyNumberFormat="1" applyFont="1" applyFill="1" applyBorder="1" applyAlignment="1" applyProtection="1">
      <alignment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4" xfId="1" applyNumberFormat="1" applyFont="1" applyFill="1" applyBorder="1" applyAlignment="1" applyProtection="1">
      <alignment horizontal="center" vertical="center"/>
      <protection hidden="1"/>
    </xf>
    <xf numFmtId="165" fontId="4" fillId="0" borderId="15" xfId="1" applyNumberFormat="1" applyFont="1" applyFill="1" applyBorder="1" applyAlignment="1" applyProtection="1">
      <alignment horizontal="center" vertical="center"/>
      <protection hidden="1"/>
    </xf>
    <xf numFmtId="166" fontId="4" fillId="0" borderId="16" xfId="1" applyNumberFormat="1" applyFont="1" applyFill="1" applyBorder="1" applyAlignment="1" applyProtection="1">
      <alignment horizontal="center" vertical="center"/>
      <protection hidden="1"/>
    </xf>
    <xf numFmtId="166" fontId="4" fillId="0" borderId="15" xfId="1" applyNumberFormat="1" applyFont="1" applyFill="1" applyBorder="1" applyAlignment="1" applyProtection="1">
      <alignment horizontal="center" vertical="center"/>
      <protection hidden="1"/>
    </xf>
    <xf numFmtId="0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7" xfId="1" applyNumberFormat="1" applyFont="1" applyFill="1" applyBorder="1" applyAlignment="1" applyProtection="1">
      <alignment horizontal="center" vertical="center"/>
      <protection hidden="1"/>
    </xf>
    <xf numFmtId="166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8" xfId="1" applyNumberFormat="1" applyFont="1" applyFill="1" applyBorder="1" applyAlignment="1" applyProtection="1">
      <alignment horizontal="center" vertical="center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8" xfId="1" applyNumberFormat="1" applyFont="1" applyFill="1" applyBorder="1" applyAlignment="1" applyProtection="1">
      <alignment horizontal="center"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Fill="1" applyProtection="1">
      <protection hidden="1"/>
    </xf>
    <xf numFmtId="0" fontId="4" fillId="0" borderId="0" xfId="1" applyFont="1" applyFill="1" applyProtection="1">
      <protection hidden="1"/>
    </xf>
    <xf numFmtId="0" fontId="4" fillId="0" borderId="21" xfId="1" applyFont="1" applyFill="1" applyBorder="1" applyProtection="1">
      <protection hidden="1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3" fillId="0" borderId="0" xfId="1" applyFont="1" applyFill="1" applyAlignment="1" applyProtection="1">
      <protection hidden="1"/>
    </xf>
    <xf numFmtId="0" fontId="7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8" fillId="0" borderId="0" xfId="1" applyFont="1" applyFill="1" applyProtection="1"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/>
      <protection hidden="1"/>
    </xf>
    <xf numFmtId="164" fontId="9" fillId="0" borderId="4" xfId="1" applyNumberFormat="1" applyFont="1" applyFill="1" applyBorder="1" applyAlignment="1" applyProtection="1">
      <alignment horizontal="center" vertical="center"/>
      <protection hidden="1"/>
    </xf>
    <xf numFmtId="165" fontId="11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4" fontId="4" fillId="0" borderId="11" xfId="1" applyNumberFormat="1" applyFont="1" applyFill="1" applyBorder="1" applyAlignment="1" applyProtection="1">
      <alignment horizontal="center" vertical="center"/>
      <protection hidden="1"/>
    </xf>
    <xf numFmtId="4" fontId="4" fillId="0" borderId="2" xfId="1" applyNumberFormat="1" applyFont="1" applyFill="1" applyBorder="1" applyAlignment="1" applyProtection="1">
      <alignment horizontal="center" vertical="center"/>
      <protection hidden="1"/>
    </xf>
    <xf numFmtId="4" fontId="4" fillId="0" borderId="16" xfId="1" applyNumberFormat="1" applyFont="1" applyFill="1" applyBorder="1" applyAlignment="1" applyProtection="1">
      <alignment horizontal="center" vertical="center"/>
      <protection hidden="1"/>
    </xf>
    <xf numFmtId="4" fontId="4" fillId="0" borderId="8" xfId="1" applyNumberFormat="1" applyFont="1" applyFill="1" applyBorder="1" applyAlignment="1" applyProtection="1">
      <alignment horizontal="center" vertical="center"/>
      <protection hidden="1"/>
    </xf>
    <xf numFmtId="4" fontId="4" fillId="0" borderId="4" xfId="1" applyNumberFormat="1" applyFont="1" applyFill="1" applyBorder="1" applyAlignment="1" applyProtection="1">
      <alignment horizontal="center" vertical="center"/>
      <protection hidden="1"/>
    </xf>
    <xf numFmtId="4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4" fillId="0" borderId="0" xfId="1" applyNumberFormat="1" applyFont="1" applyFill="1" applyBorder="1" applyAlignment="1" applyProtection="1">
      <alignment horizontal="right" vertic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1" fillId="0" borderId="0" xfId="1" applyFont="1" applyAlignment="1">
      <alignment horizontal="right"/>
    </xf>
    <xf numFmtId="0" fontId="1" fillId="0" borderId="0" xfId="1" applyBorder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4" fontId="4" fillId="0" borderId="1" xfId="1" applyNumberFormat="1" applyFont="1" applyFill="1" applyBorder="1" applyAlignment="1" applyProtection="1">
      <alignment horizontal="center" vertical="center"/>
      <protection hidden="1"/>
    </xf>
    <xf numFmtId="168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center"/>
      <protection hidden="1"/>
    </xf>
    <xf numFmtId="164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wrapText="1"/>
    </xf>
    <xf numFmtId="0" fontId="4" fillId="0" borderId="1" xfId="1" applyNumberFormat="1" applyFont="1" applyFill="1" applyBorder="1" applyAlignment="1" applyProtection="1">
      <alignment horizontal="center" wrapText="1"/>
      <protection hidden="1"/>
    </xf>
    <xf numFmtId="169" fontId="15" fillId="0" borderId="1" xfId="0" applyNumberFormat="1" applyFont="1" applyFill="1" applyBorder="1" applyAlignment="1">
      <alignment horizontal="center" vertical="center"/>
    </xf>
    <xf numFmtId="169" fontId="16" fillId="0" borderId="1" xfId="0" applyNumberFormat="1" applyFont="1" applyFill="1" applyBorder="1" applyAlignment="1">
      <alignment horizontal="center" vertical="center"/>
    </xf>
    <xf numFmtId="169" fontId="16" fillId="0" borderId="2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0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5" fillId="0" borderId="2" xfId="1" applyNumberFormat="1" applyFont="1" applyFill="1" applyBorder="1" applyAlignment="1" applyProtection="1">
      <alignment horizontal="center" vertical="center"/>
      <protection hidden="1"/>
    </xf>
    <xf numFmtId="170" fontId="4" fillId="0" borderId="2" xfId="1" applyNumberFormat="1" applyFont="1" applyFill="1" applyBorder="1" applyAlignment="1" applyProtection="1">
      <alignment horizontal="center" vertical="center"/>
      <protection hidden="1"/>
    </xf>
    <xf numFmtId="170" fontId="5" fillId="0" borderId="1" xfId="1" applyNumberFormat="1" applyFont="1" applyFill="1" applyBorder="1" applyAlignment="1" applyProtection="1">
      <alignment horizontal="center" vertical="center"/>
      <protection hidden="1"/>
    </xf>
    <xf numFmtId="17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/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71" fontId="15" fillId="0" borderId="2" xfId="2" applyNumberFormat="1" applyFont="1" applyFill="1" applyBorder="1" applyAlignment="1">
      <alignment horizontal="center" vertical="center"/>
    </xf>
    <xf numFmtId="171" fontId="16" fillId="0" borderId="2" xfId="2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6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" xfId="1" applyNumberFormat="1" applyFont="1" applyFill="1" applyBorder="1" applyAlignment="1" applyProtection="1">
      <alignment horizontal="center" vertical="center"/>
      <protection hidden="1"/>
    </xf>
    <xf numFmtId="0" fontId="5" fillId="2" borderId="2" xfId="1" applyNumberFormat="1" applyFont="1" applyFill="1" applyBorder="1" applyAlignment="1" applyProtection="1">
      <alignment horizontal="left" vertical="center" wrapText="1"/>
      <protection hidden="1"/>
    </xf>
    <xf numFmtId="166" fontId="4" fillId="2" borderId="10" xfId="1" applyNumberFormat="1" applyFont="1" applyFill="1" applyBorder="1" applyAlignment="1" applyProtection="1">
      <alignment horizontal="center" vertical="center"/>
      <protection hidden="1"/>
    </xf>
    <xf numFmtId="166" fontId="4" fillId="2" borderId="11" xfId="1" applyNumberFormat="1" applyFont="1" applyFill="1" applyBorder="1" applyAlignment="1" applyProtection="1">
      <alignment horizontal="center" vertical="center"/>
      <protection hidden="1"/>
    </xf>
    <xf numFmtId="0" fontId="4" fillId="2" borderId="11" xfId="1" applyNumberFormat="1" applyFont="1" applyFill="1" applyBorder="1" applyAlignment="1" applyProtection="1">
      <alignment horizontal="left" vertical="center" wrapText="1"/>
      <protection hidden="1"/>
    </xf>
    <xf numFmtId="166" fontId="4" fillId="2" borderId="1" xfId="1" applyNumberFormat="1" applyFont="1" applyFill="1" applyBorder="1" applyAlignment="1" applyProtection="1">
      <alignment horizontal="center" vertical="center"/>
      <protection hidden="1"/>
    </xf>
    <xf numFmtId="166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2" xfId="1" applyNumberFormat="1" applyFont="1" applyFill="1" applyBorder="1" applyAlignment="1" applyProtection="1">
      <alignment horizontal="left" vertical="center" wrapText="1"/>
      <protection hidden="1"/>
    </xf>
    <xf numFmtId="166" fontId="4" fillId="2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16" xfId="1" applyNumberFormat="1" applyFont="1" applyFill="1" applyBorder="1" applyAlignment="1" applyProtection="1">
      <alignment horizontal="center" vertical="center"/>
      <protection hidden="1"/>
    </xf>
    <xf numFmtId="0" fontId="4" fillId="2" borderId="16" xfId="1" applyNumberFormat="1" applyFont="1" applyFill="1" applyBorder="1" applyAlignment="1" applyProtection="1">
      <alignment horizontal="left" vertical="center" wrapText="1"/>
      <protection hidden="1"/>
    </xf>
    <xf numFmtId="166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4" fillId="2" borderId="8" xfId="1" applyNumberFormat="1" applyFont="1" applyFill="1" applyBorder="1" applyAlignment="1" applyProtection="1">
      <alignment horizontal="center" vertical="center"/>
      <protection hidden="1"/>
    </xf>
    <xf numFmtId="0" fontId="4" fillId="2" borderId="8" xfId="1" applyNumberFormat="1" applyFont="1" applyFill="1" applyBorder="1" applyAlignment="1" applyProtection="1">
      <alignment horizontal="left" vertical="center" wrapText="1"/>
      <protection hidden="1"/>
    </xf>
    <xf numFmtId="0" fontId="4" fillId="2" borderId="1" xfId="1" applyNumberFormat="1" applyFont="1" applyFill="1" applyBorder="1" applyAlignment="1" applyProtection="1">
      <alignment horizontal="left" vertical="center" wrapText="1"/>
      <protection hidden="1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protection hidden="1"/>
    </xf>
    <xf numFmtId="0" fontId="4" fillId="2" borderId="2" xfId="1" applyNumberFormat="1" applyFont="1" applyFill="1" applyBorder="1" applyAlignment="1" applyProtection="1">
      <protection hidden="1"/>
    </xf>
    <xf numFmtId="0" fontId="5" fillId="2" borderId="2" xfId="1" applyNumberFormat="1" applyFont="1" applyFill="1" applyBorder="1" applyAlignment="1" applyProtection="1">
      <alignment vertical="center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17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9" fillId="0" borderId="0" xfId="1" applyFont="1" applyAlignment="1">
      <alignment horizontal="right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4" fillId="0" borderId="17" xfId="1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 horizont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showGridLines="0" tabSelected="1" zoomScale="75" zoomScaleNormal="75" workbookViewId="0">
      <pane ySplit="9" topLeftCell="A10" activePane="bottomLeft" state="frozen"/>
      <selection pane="bottomLeft" activeCell="Q21" sqref="Q21"/>
    </sheetView>
  </sheetViews>
  <sheetFormatPr defaultColWidth="9.140625" defaultRowHeight="12.75" x14ac:dyDescent="0.2"/>
  <cols>
    <col min="1" max="1" width="5.7109375" style="1" customWidth="1"/>
    <col min="2" max="2" width="5.5703125" style="1" customWidth="1"/>
    <col min="3" max="3" width="43.28515625" style="1" customWidth="1"/>
    <col min="4" max="4" width="19.28515625" style="1" customWidth="1"/>
    <col min="5" max="5" width="21.28515625" style="1" customWidth="1"/>
    <col min="6" max="8" width="18.85546875" style="1" customWidth="1"/>
    <col min="9" max="10" width="20.7109375" style="1" customWidth="1"/>
    <col min="11" max="12" width="19.5703125" style="1" customWidth="1"/>
    <col min="13" max="256" width="9.140625" style="1" customWidth="1"/>
    <col min="257" max="16384" width="9.140625" style="1"/>
  </cols>
  <sheetData>
    <row r="1" spans="1:12" ht="16.5" customHeight="1" x14ac:dyDescent="0.3">
      <c r="A1" s="57"/>
      <c r="B1" s="56"/>
      <c r="C1" s="57"/>
      <c r="D1" s="56"/>
      <c r="E1" s="56"/>
      <c r="F1" s="56"/>
      <c r="G1" s="56"/>
      <c r="H1" s="56"/>
      <c r="I1" s="7"/>
      <c r="J1" s="7"/>
      <c r="K1" s="55"/>
      <c r="L1" s="55"/>
    </row>
    <row r="2" spans="1:12" ht="19.5" customHeight="1" x14ac:dyDescent="0.25">
      <c r="A2" s="49"/>
      <c r="B2" s="2"/>
      <c r="C2" s="49"/>
      <c r="D2" s="2"/>
      <c r="E2" s="2"/>
      <c r="F2" s="2"/>
      <c r="G2" s="2"/>
      <c r="H2" s="2"/>
      <c r="I2" s="54"/>
      <c r="J2" s="54"/>
      <c r="K2" s="136" t="s">
        <v>79</v>
      </c>
      <c r="L2" s="136"/>
    </row>
    <row r="3" spans="1:12" ht="18.600000000000001" customHeight="1" x14ac:dyDescent="0.25">
      <c r="A3" s="53"/>
      <c r="B3" s="2"/>
      <c r="C3" s="49"/>
      <c r="D3" s="2"/>
      <c r="E3" s="2"/>
      <c r="F3" s="2"/>
      <c r="G3" s="2"/>
      <c r="H3" s="2"/>
      <c r="I3" s="137" t="s">
        <v>62</v>
      </c>
      <c r="J3" s="137"/>
      <c r="K3" s="137"/>
      <c r="L3" s="137"/>
    </row>
    <row r="4" spans="1:12" ht="42" customHeight="1" x14ac:dyDescent="0.25">
      <c r="A4" s="88"/>
      <c r="B4" s="140" t="s">
        <v>141</v>
      </c>
      <c r="C4" s="140"/>
      <c r="D4" s="140"/>
      <c r="E4" s="140"/>
      <c r="F4" s="140"/>
      <c r="G4" s="140"/>
      <c r="H4" s="140"/>
      <c r="I4" s="140"/>
      <c r="J4" s="140"/>
      <c r="K4" s="140"/>
      <c r="L4" s="88"/>
    </row>
    <row r="5" spans="1:12" ht="13.9" hidden="1" customHeight="1" x14ac:dyDescent="0.25">
      <c r="A5" s="71"/>
      <c r="B5" s="72"/>
      <c r="C5" s="71"/>
      <c r="D5" s="72"/>
      <c r="E5" s="72"/>
      <c r="F5" s="72"/>
      <c r="G5" s="72"/>
      <c r="H5" s="72"/>
      <c r="I5" s="73"/>
      <c r="J5" s="73"/>
      <c r="K5" s="70"/>
      <c r="L5" s="70"/>
    </row>
    <row r="6" spans="1:12" ht="7.9" hidden="1" customHeight="1" x14ac:dyDescent="0.25">
      <c r="A6" s="51"/>
      <c r="B6" s="51"/>
      <c r="C6" s="142"/>
      <c r="D6" s="142"/>
      <c r="E6" s="142"/>
      <c r="F6" s="142"/>
      <c r="G6" s="142"/>
      <c r="H6" s="142"/>
      <c r="I6" s="142"/>
      <c r="J6" s="142"/>
      <c r="K6" s="142"/>
      <c r="L6" s="2"/>
    </row>
    <row r="7" spans="1:12" ht="17.25" customHeight="1" x14ac:dyDescent="0.25">
      <c r="A7" s="51"/>
      <c r="B7" s="50"/>
      <c r="C7" s="51"/>
      <c r="D7" s="50"/>
      <c r="E7" s="50"/>
      <c r="F7" s="50"/>
      <c r="G7" s="50"/>
      <c r="H7" s="50"/>
      <c r="I7" s="49"/>
      <c r="J7" s="49"/>
      <c r="K7" s="77"/>
      <c r="L7" s="77" t="s">
        <v>68</v>
      </c>
    </row>
    <row r="8" spans="1:12" s="103" customFormat="1" ht="17.25" customHeight="1" x14ac:dyDescent="0.25">
      <c r="A8" s="141" t="s">
        <v>80</v>
      </c>
      <c r="B8" s="141"/>
      <c r="C8" s="143" t="s">
        <v>56</v>
      </c>
      <c r="D8" s="89" t="s">
        <v>81</v>
      </c>
      <c r="E8" s="89" t="s">
        <v>82</v>
      </c>
      <c r="F8" s="138" t="s">
        <v>83</v>
      </c>
      <c r="G8" s="145"/>
      <c r="H8" s="139"/>
      <c r="I8" s="138" t="s">
        <v>84</v>
      </c>
      <c r="J8" s="139"/>
      <c r="K8" s="138" t="s">
        <v>142</v>
      </c>
      <c r="L8" s="139"/>
    </row>
    <row r="9" spans="1:12" s="103" customFormat="1" ht="61.5" customHeight="1" x14ac:dyDescent="0.2">
      <c r="A9" s="141"/>
      <c r="B9" s="141"/>
      <c r="C9" s="144"/>
      <c r="D9" s="109" t="s">
        <v>85</v>
      </c>
      <c r="E9" s="109" t="s">
        <v>137</v>
      </c>
      <c r="F9" s="109" t="s">
        <v>86</v>
      </c>
      <c r="G9" s="109" t="s">
        <v>138</v>
      </c>
      <c r="H9" s="109" t="s">
        <v>87</v>
      </c>
      <c r="I9" s="109" t="s">
        <v>86</v>
      </c>
      <c r="J9" s="109" t="s">
        <v>88</v>
      </c>
      <c r="K9" s="109" t="s">
        <v>86</v>
      </c>
      <c r="L9" s="109" t="s">
        <v>139</v>
      </c>
    </row>
    <row r="10" spans="1:12" s="103" customFormat="1" ht="16.5" customHeight="1" x14ac:dyDescent="0.2">
      <c r="A10" s="134">
        <v>1</v>
      </c>
      <c r="B10" s="135"/>
      <c r="C10" s="109">
        <v>2</v>
      </c>
      <c r="D10" s="110">
        <v>3</v>
      </c>
      <c r="E10" s="110">
        <v>4</v>
      </c>
      <c r="F10" s="110">
        <v>5</v>
      </c>
      <c r="G10" s="110">
        <v>6</v>
      </c>
      <c r="H10" s="110">
        <v>7</v>
      </c>
      <c r="I10" s="110">
        <v>8</v>
      </c>
      <c r="J10" s="110">
        <v>9</v>
      </c>
      <c r="K10" s="110">
        <v>10</v>
      </c>
      <c r="L10" s="110">
        <v>11</v>
      </c>
    </row>
    <row r="11" spans="1:12" s="103" customFormat="1" ht="23.25" customHeight="1" x14ac:dyDescent="0.2">
      <c r="A11" s="107"/>
      <c r="B11" s="108"/>
      <c r="C11" s="93" t="s">
        <v>99</v>
      </c>
      <c r="D11" s="65"/>
      <c r="E11" s="91"/>
      <c r="F11" s="65"/>
      <c r="G11" s="65"/>
      <c r="H11" s="65"/>
      <c r="I11" s="65"/>
      <c r="J11" s="65"/>
      <c r="K11" s="80"/>
      <c r="L11" s="80"/>
    </row>
    <row r="12" spans="1:12" ht="35.25" customHeight="1" x14ac:dyDescent="0.2">
      <c r="A12" s="134">
        <v>10000</v>
      </c>
      <c r="B12" s="135"/>
      <c r="C12" s="95" t="s">
        <v>100</v>
      </c>
      <c r="D12" s="90">
        <f>D14+D15+D17+D22+D26+D29+D30+D35+D37+D39+D43+D44</f>
        <v>4980846.3000000007</v>
      </c>
      <c r="E12" s="90">
        <f>E14+E15+E17+E22+E26+E29+E30+E35+E37+E39+E43+E44</f>
        <v>4983031.9000000004</v>
      </c>
      <c r="F12" s="90">
        <f>F14+F15+F17+F22+F26+F29+F30+F35+F37+F39+F43+F44</f>
        <v>5409340.0999999996</v>
      </c>
      <c r="G12" s="105">
        <f>F12/D12</f>
        <v>1.0860283120962795</v>
      </c>
      <c r="H12" s="99">
        <f>F12/E12*100</f>
        <v>108.55519708794156</v>
      </c>
      <c r="I12" s="90">
        <f>I14+I15+I17+I22+I26+I29+I30+I35+I37+I39+I43+I44</f>
        <v>5510543.7999999998</v>
      </c>
      <c r="J12" s="99">
        <f t="shared" ref="J12:J18" si="0">I12/F12*100</f>
        <v>101.87090658248682</v>
      </c>
      <c r="K12" s="90">
        <f>K14+K15+K17+K22+K26+K29+K30+K35+K37+K39+K43+K44</f>
        <v>5662308.7000000002</v>
      </c>
      <c r="L12" s="101">
        <f>K12/I12*100</f>
        <v>102.75408209258768</v>
      </c>
    </row>
    <row r="13" spans="1:12" ht="25.5" customHeight="1" x14ac:dyDescent="0.2">
      <c r="A13" s="134">
        <v>10100</v>
      </c>
      <c r="B13" s="135"/>
      <c r="C13" s="93" t="s">
        <v>101</v>
      </c>
      <c r="D13" s="90">
        <f>D14</f>
        <v>3851284.3</v>
      </c>
      <c r="E13" s="90">
        <f>E14</f>
        <v>3959541</v>
      </c>
      <c r="F13" s="90">
        <f>F14</f>
        <v>4325773.0999999996</v>
      </c>
      <c r="G13" s="105">
        <f t="shared" ref="G13:G77" si="1">F13/D13</f>
        <v>1.1232027456399414</v>
      </c>
      <c r="H13" s="99">
        <f t="shared" ref="H13:H50" si="2">F13/E13*100</f>
        <v>109.2493574381475</v>
      </c>
      <c r="I13" s="90">
        <f>I14</f>
        <v>4455546.3</v>
      </c>
      <c r="J13" s="99">
        <f t="shared" si="0"/>
        <v>103.00000016182078</v>
      </c>
      <c r="K13" s="90">
        <f>K14</f>
        <v>4589212.7</v>
      </c>
      <c r="L13" s="101">
        <f t="shared" ref="L13:L50" si="3">K13/I13*100</f>
        <v>103.00000024688332</v>
      </c>
    </row>
    <row r="14" spans="1:12" ht="16.5" customHeight="1" x14ac:dyDescent="0.2">
      <c r="A14" s="134">
        <v>10102</v>
      </c>
      <c r="B14" s="135"/>
      <c r="C14" s="94" t="s">
        <v>89</v>
      </c>
      <c r="D14" s="91">
        <v>3851284.3</v>
      </c>
      <c r="E14" s="91">
        <v>3959541</v>
      </c>
      <c r="F14" s="91">
        <v>4325773.0999999996</v>
      </c>
      <c r="G14" s="106">
        <f t="shared" si="1"/>
        <v>1.1232027456399414</v>
      </c>
      <c r="H14" s="100">
        <f t="shared" si="2"/>
        <v>109.2493574381475</v>
      </c>
      <c r="I14" s="91">
        <v>4455546.3</v>
      </c>
      <c r="J14" s="100">
        <f t="shared" si="0"/>
        <v>103.00000016182078</v>
      </c>
      <c r="K14" s="91">
        <v>4589212.7</v>
      </c>
      <c r="L14" s="102">
        <f t="shared" si="3"/>
        <v>103.00000024688332</v>
      </c>
    </row>
    <row r="15" spans="1:12" ht="69.75" customHeight="1" x14ac:dyDescent="0.2">
      <c r="A15" s="134">
        <v>10300</v>
      </c>
      <c r="B15" s="135"/>
      <c r="C15" s="95" t="s">
        <v>102</v>
      </c>
      <c r="D15" s="90">
        <f>D16</f>
        <v>34451.9</v>
      </c>
      <c r="E15" s="90">
        <f>E16</f>
        <v>28273.5</v>
      </c>
      <c r="F15" s="90">
        <f>F16</f>
        <v>38927.699999999997</v>
      </c>
      <c r="G15" s="106">
        <f t="shared" si="1"/>
        <v>1.1299144604506572</v>
      </c>
      <c r="H15" s="99">
        <f t="shared" si="2"/>
        <v>137.68263568359063</v>
      </c>
      <c r="I15" s="90">
        <f>I16</f>
        <v>40378.9</v>
      </c>
      <c r="J15" s="99">
        <f t="shared" si="0"/>
        <v>103.72793666206842</v>
      </c>
      <c r="K15" s="90">
        <f>K16</f>
        <v>41396.400000000001</v>
      </c>
      <c r="L15" s="101">
        <f t="shared" si="3"/>
        <v>102.51988043260218</v>
      </c>
    </row>
    <row r="16" spans="1:12" ht="60.75" customHeight="1" x14ac:dyDescent="0.2">
      <c r="A16" s="134">
        <v>10302</v>
      </c>
      <c r="B16" s="135"/>
      <c r="C16" s="94" t="s">
        <v>90</v>
      </c>
      <c r="D16" s="91">
        <v>34451.9</v>
      </c>
      <c r="E16" s="91">
        <v>28273.5</v>
      </c>
      <c r="F16" s="91">
        <v>38927.699999999997</v>
      </c>
      <c r="G16" s="106">
        <f t="shared" si="1"/>
        <v>1.1299144604506572</v>
      </c>
      <c r="H16" s="100">
        <f t="shared" si="2"/>
        <v>137.68263568359063</v>
      </c>
      <c r="I16" s="91">
        <v>40378.9</v>
      </c>
      <c r="J16" s="100">
        <f t="shared" si="0"/>
        <v>103.72793666206842</v>
      </c>
      <c r="K16" s="91">
        <v>41396.400000000001</v>
      </c>
      <c r="L16" s="102">
        <f t="shared" si="3"/>
        <v>102.51988043260218</v>
      </c>
    </row>
    <row r="17" spans="1:12" ht="16.5" customHeight="1" x14ac:dyDescent="0.2">
      <c r="A17" s="134">
        <v>10500</v>
      </c>
      <c r="B17" s="135"/>
      <c r="C17" s="95" t="s">
        <v>103</v>
      </c>
      <c r="D17" s="90">
        <f>D18+D19+D20+D21</f>
        <v>599731.30000000005</v>
      </c>
      <c r="E17" s="90">
        <f>E18+E19+E20+E21</f>
        <v>599264</v>
      </c>
      <c r="F17" s="90">
        <f>F18+F19+F20+F21</f>
        <v>636958</v>
      </c>
      <c r="G17" s="105">
        <f t="shared" si="1"/>
        <v>1.0620722980441406</v>
      </c>
      <c r="H17" s="99">
        <f t="shared" si="2"/>
        <v>106.29004912692903</v>
      </c>
      <c r="I17" s="90">
        <f>I18+I19+I20+I21</f>
        <v>638562</v>
      </c>
      <c r="J17" s="99">
        <f t="shared" si="0"/>
        <v>100.25182194116408</v>
      </c>
      <c r="K17" s="90">
        <f>K18+K19+K20+K21</f>
        <v>653345</v>
      </c>
      <c r="L17" s="101">
        <f t="shared" si="3"/>
        <v>102.31504536756024</v>
      </c>
    </row>
    <row r="18" spans="1:12" ht="48" customHeight="1" x14ac:dyDescent="0.2">
      <c r="A18" s="134">
        <v>10501</v>
      </c>
      <c r="B18" s="135"/>
      <c r="C18" s="94" t="s">
        <v>104</v>
      </c>
      <c r="D18" s="91">
        <v>568678.6</v>
      </c>
      <c r="E18" s="91">
        <v>575000</v>
      </c>
      <c r="F18" s="91">
        <v>605869</v>
      </c>
      <c r="G18" s="106">
        <f t="shared" si="1"/>
        <v>1.0653979242405114</v>
      </c>
      <c r="H18" s="100">
        <f t="shared" si="2"/>
        <v>105.36852173913043</v>
      </c>
      <c r="I18" s="91">
        <v>606898</v>
      </c>
      <c r="J18" s="100">
        <f t="shared" si="0"/>
        <v>100.16983869450327</v>
      </c>
      <c r="K18" s="91">
        <v>620495</v>
      </c>
      <c r="L18" s="102">
        <f t="shared" si="3"/>
        <v>102.24040942629568</v>
      </c>
    </row>
    <row r="19" spans="1:12" ht="33.75" customHeight="1" x14ac:dyDescent="0.2">
      <c r="A19" s="134">
        <v>10502</v>
      </c>
      <c r="B19" s="135"/>
      <c r="C19" s="94" t="s">
        <v>105</v>
      </c>
      <c r="D19" s="91">
        <v>819.3</v>
      </c>
      <c r="E19" s="91">
        <v>0</v>
      </c>
      <c r="F19" s="91">
        <v>0</v>
      </c>
      <c r="G19" s="106"/>
      <c r="H19" s="100"/>
      <c r="I19" s="91">
        <v>0</v>
      </c>
      <c r="J19" s="100"/>
      <c r="K19" s="91">
        <v>0</v>
      </c>
      <c r="L19" s="102"/>
    </row>
    <row r="20" spans="1:12" ht="16.5" customHeight="1" x14ac:dyDescent="0.2">
      <c r="A20" s="134">
        <v>10503</v>
      </c>
      <c r="B20" s="135"/>
      <c r="C20" s="94" t="s">
        <v>106</v>
      </c>
      <c r="D20" s="91">
        <v>4624.6000000000004</v>
      </c>
      <c r="E20" s="91">
        <v>154</v>
      </c>
      <c r="F20" s="91">
        <v>2400</v>
      </c>
      <c r="G20" s="106">
        <f t="shared" si="1"/>
        <v>0.51896380227479133</v>
      </c>
      <c r="H20" s="100">
        <f t="shared" si="2"/>
        <v>1558.4415584415585</v>
      </c>
      <c r="I20" s="91">
        <v>2466</v>
      </c>
      <c r="J20" s="100">
        <f t="shared" ref="J20:J27" si="4">I20/F20*100</f>
        <v>102.75000000000001</v>
      </c>
      <c r="K20" s="91">
        <v>2474</v>
      </c>
      <c r="L20" s="102">
        <f t="shared" si="3"/>
        <v>100.32441200324411</v>
      </c>
    </row>
    <row r="21" spans="1:12" ht="56.25" customHeight="1" x14ac:dyDescent="0.2">
      <c r="A21" s="134">
        <v>10504</v>
      </c>
      <c r="B21" s="135"/>
      <c r="C21" s="94" t="s">
        <v>107</v>
      </c>
      <c r="D21" s="91">
        <v>25608.799999999999</v>
      </c>
      <c r="E21" s="91">
        <v>24110</v>
      </c>
      <c r="F21" s="91">
        <v>28689</v>
      </c>
      <c r="G21" s="106">
        <f t="shared" si="1"/>
        <v>1.1202789666052295</v>
      </c>
      <c r="H21" s="100">
        <f t="shared" si="2"/>
        <v>118.99211945250934</v>
      </c>
      <c r="I21" s="91">
        <v>29198</v>
      </c>
      <c r="J21" s="100">
        <f t="shared" si="4"/>
        <v>101.77419917041375</v>
      </c>
      <c r="K21" s="91">
        <v>30376</v>
      </c>
      <c r="L21" s="102">
        <f t="shared" si="3"/>
        <v>104.03452291252826</v>
      </c>
    </row>
    <row r="22" spans="1:12" ht="16.5" customHeight="1" x14ac:dyDescent="0.2">
      <c r="A22" s="134">
        <v>10600</v>
      </c>
      <c r="B22" s="135"/>
      <c r="C22" s="95" t="s">
        <v>108</v>
      </c>
      <c r="D22" s="90">
        <f>D23+D24+D25</f>
        <v>144559.90000000002</v>
      </c>
      <c r="E22" s="90">
        <f>E23+E24+E25</f>
        <v>130205</v>
      </c>
      <c r="F22" s="90">
        <f>F23+F24+F25</f>
        <v>155184</v>
      </c>
      <c r="G22" s="105">
        <f t="shared" si="1"/>
        <v>1.0734927182434408</v>
      </c>
      <c r="H22" s="99">
        <f t="shared" si="2"/>
        <v>119.18436311969587</v>
      </c>
      <c r="I22" s="90">
        <f>I23+I24+I25</f>
        <v>157225</v>
      </c>
      <c r="J22" s="99">
        <f t="shared" si="4"/>
        <v>101.31521290854728</v>
      </c>
      <c r="K22" s="90">
        <f>K23+K24+K25</f>
        <v>159144</v>
      </c>
      <c r="L22" s="101">
        <f t="shared" si="3"/>
        <v>101.22054380664653</v>
      </c>
    </row>
    <row r="23" spans="1:12" ht="16.5" customHeight="1" x14ac:dyDescent="0.2">
      <c r="A23" s="134">
        <v>10601</v>
      </c>
      <c r="B23" s="135"/>
      <c r="C23" s="94" t="s">
        <v>91</v>
      </c>
      <c r="D23" s="91">
        <v>38638.400000000001</v>
      </c>
      <c r="E23" s="91">
        <v>33150</v>
      </c>
      <c r="F23" s="91">
        <v>38821</v>
      </c>
      <c r="G23" s="106">
        <f t="shared" si="1"/>
        <v>1.0047258685659861</v>
      </c>
      <c r="H23" s="100">
        <f t="shared" si="2"/>
        <v>117.10708898944193</v>
      </c>
      <c r="I23" s="91">
        <v>39229</v>
      </c>
      <c r="J23" s="100">
        <f t="shared" si="4"/>
        <v>101.05097756368974</v>
      </c>
      <c r="K23" s="91">
        <v>39597</v>
      </c>
      <c r="L23" s="102">
        <f t="shared" si="3"/>
        <v>100.93808152132351</v>
      </c>
    </row>
    <row r="24" spans="1:12" ht="16.5" customHeight="1" x14ac:dyDescent="0.2">
      <c r="A24" s="134">
        <v>10604</v>
      </c>
      <c r="B24" s="135"/>
      <c r="C24" s="94" t="s">
        <v>92</v>
      </c>
      <c r="D24" s="91">
        <v>40844.199999999997</v>
      </c>
      <c r="E24" s="91">
        <v>39140</v>
      </c>
      <c r="F24" s="91">
        <v>41193</v>
      </c>
      <c r="G24" s="106">
        <f t="shared" si="1"/>
        <v>1.0085397681923016</v>
      </c>
      <c r="H24" s="100">
        <f t="shared" si="2"/>
        <v>105.2452733776188</v>
      </c>
      <c r="I24" s="91">
        <v>42044</v>
      </c>
      <c r="J24" s="100">
        <f t="shared" si="4"/>
        <v>102.06588498045785</v>
      </c>
      <c r="K24" s="91">
        <v>42805</v>
      </c>
      <c r="L24" s="102">
        <f t="shared" si="3"/>
        <v>101.81000856245839</v>
      </c>
    </row>
    <row r="25" spans="1:12" ht="16.5" customHeight="1" x14ac:dyDescent="0.2">
      <c r="A25" s="134">
        <v>10606</v>
      </c>
      <c r="B25" s="135"/>
      <c r="C25" s="94" t="s">
        <v>93</v>
      </c>
      <c r="D25" s="91">
        <v>65077.3</v>
      </c>
      <c r="E25" s="91">
        <v>57915</v>
      </c>
      <c r="F25" s="91">
        <v>75170</v>
      </c>
      <c r="G25" s="106">
        <f t="shared" si="1"/>
        <v>1.1550878724224882</v>
      </c>
      <c r="H25" s="100">
        <f t="shared" si="2"/>
        <v>129.79366312699645</v>
      </c>
      <c r="I25" s="91">
        <v>75952</v>
      </c>
      <c r="J25" s="100">
        <f t="shared" si="4"/>
        <v>101.04030863376347</v>
      </c>
      <c r="K25" s="91">
        <v>76742</v>
      </c>
      <c r="L25" s="102">
        <f t="shared" si="3"/>
        <v>101.04013060880557</v>
      </c>
    </row>
    <row r="26" spans="1:12" ht="22.5" customHeight="1" x14ac:dyDescent="0.2">
      <c r="A26" s="134">
        <v>10800</v>
      </c>
      <c r="B26" s="135"/>
      <c r="C26" s="95" t="s">
        <v>94</v>
      </c>
      <c r="D26" s="90">
        <f>D27+D28</f>
        <v>34267.5</v>
      </c>
      <c r="E26" s="90">
        <f>E27+E28</f>
        <v>33176.199999999997</v>
      </c>
      <c r="F26" s="90">
        <f>F27+F28</f>
        <v>37190</v>
      </c>
      <c r="G26" s="105">
        <f t="shared" si="1"/>
        <v>1.0852848909316408</v>
      </c>
      <c r="H26" s="99">
        <f t="shared" si="2"/>
        <v>112.09843200848802</v>
      </c>
      <c r="I26" s="90">
        <f>I27+I28</f>
        <v>37562</v>
      </c>
      <c r="J26" s="99">
        <f t="shared" si="4"/>
        <v>101.00026888948641</v>
      </c>
      <c r="K26" s="90">
        <f>K27+K28</f>
        <v>37939</v>
      </c>
      <c r="L26" s="101">
        <f t="shared" si="3"/>
        <v>101.00367392577606</v>
      </c>
    </row>
    <row r="27" spans="1:12" ht="61.5" customHeight="1" x14ac:dyDescent="0.2">
      <c r="A27" s="134">
        <v>10803</v>
      </c>
      <c r="B27" s="135"/>
      <c r="C27" s="94" t="s">
        <v>109</v>
      </c>
      <c r="D27" s="91">
        <v>34046.699999999997</v>
      </c>
      <c r="E27" s="91">
        <v>32983</v>
      </c>
      <c r="F27" s="91">
        <v>37190</v>
      </c>
      <c r="G27" s="106">
        <f t="shared" si="1"/>
        <v>1.0923231913812499</v>
      </c>
      <c r="H27" s="100">
        <f t="shared" si="2"/>
        <v>112.75505563472092</v>
      </c>
      <c r="I27" s="91">
        <v>37562</v>
      </c>
      <c r="J27" s="100">
        <f t="shared" si="4"/>
        <v>101.00026888948641</v>
      </c>
      <c r="K27" s="91">
        <v>37939</v>
      </c>
      <c r="L27" s="102">
        <f t="shared" si="3"/>
        <v>101.00367392577606</v>
      </c>
    </row>
    <row r="28" spans="1:12" ht="61.5" customHeight="1" x14ac:dyDescent="0.2">
      <c r="A28" s="134">
        <v>10807</v>
      </c>
      <c r="B28" s="135"/>
      <c r="C28" s="94" t="s">
        <v>110</v>
      </c>
      <c r="D28" s="91">
        <v>220.8</v>
      </c>
      <c r="E28" s="91">
        <v>193.2</v>
      </c>
      <c r="F28" s="91">
        <v>0</v>
      </c>
      <c r="G28" s="106"/>
      <c r="H28" s="100"/>
      <c r="I28" s="91">
        <v>0</v>
      </c>
      <c r="J28" s="100"/>
      <c r="K28" s="91">
        <v>0</v>
      </c>
      <c r="L28" s="102"/>
    </row>
    <row r="29" spans="1:12" ht="45.75" customHeight="1" x14ac:dyDescent="0.2">
      <c r="A29" s="134">
        <v>10900</v>
      </c>
      <c r="B29" s="135"/>
      <c r="C29" s="95" t="s">
        <v>111</v>
      </c>
      <c r="D29" s="90">
        <v>-21.8</v>
      </c>
      <c r="E29" s="90">
        <v>0</v>
      </c>
      <c r="F29" s="90">
        <v>0</v>
      </c>
      <c r="G29" s="106"/>
      <c r="H29" s="100"/>
      <c r="I29" s="90">
        <v>0</v>
      </c>
      <c r="J29" s="100"/>
      <c r="K29" s="90">
        <v>0</v>
      </c>
      <c r="L29" s="102"/>
    </row>
    <row r="30" spans="1:12" ht="84.75" customHeight="1" x14ac:dyDescent="0.2">
      <c r="A30" s="134">
        <v>11100</v>
      </c>
      <c r="B30" s="135"/>
      <c r="C30" s="95" t="s">
        <v>112</v>
      </c>
      <c r="D30" s="90">
        <f>D31+D32+D33+D34</f>
        <v>196696.5</v>
      </c>
      <c r="E30" s="90">
        <f>E31+E32+E33+E34</f>
        <v>147570</v>
      </c>
      <c r="F30" s="90">
        <f>F31+F32+F33+F34</f>
        <v>149492</v>
      </c>
      <c r="G30" s="105">
        <f t="shared" si="1"/>
        <v>0.76001352337230199</v>
      </c>
      <c r="H30" s="99">
        <f t="shared" si="2"/>
        <v>101.30243274378262</v>
      </c>
      <c r="I30" s="90">
        <f>I31+I32+I33+I34</f>
        <v>115504</v>
      </c>
      <c r="J30" s="99">
        <f t="shared" ref="J30:J50" si="5">I30/F30*100</f>
        <v>77.264335215262363</v>
      </c>
      <c r="K30" s="90">
        <f>K31+K32+K33+K34</f>
        <v>115506</v>
      </c>
      <c r="L30" s="101">
        <f t="shared" si="3"/>
        <v>100.0017315417648</v>
      </c>
    </row>
    <row r="31" spans="1:12" ht="118.5" customHeight="1" x14ac:dyDescent="0.2">
      <c r="A31" s="134">
        <v>11101</v>
      </c>
      <c r="B31" s="135"/>
      <c r="C31" s="94" t="s">
        <v>113</v>
      </c>
      <c r="D31" s="91">
        <v>3340.1</v>
      </c>
      <c r="E31" s="91">
        <v>4273</v>
      </c>
      <c r="F31" s="91">
        <v>250</v>
      </c>
      <c r="G31" s="106">
        <f t="shared" si="1"/>
        <v>7.4848058441364038E-2</v>
      </c>
      <c r="H31" s="100">
        <f t="shared" si="2"/>
        <v>5.8506903814650135</v>
      </c>
      <c r="I31" s="91">
        <v>250</v>
      </c>
      <c r="J31" s="100">
        <f t="shared" si="5"/>
        <v>100</v>
      </c>
      <c r="K31" s="91">
        <v>250</v>
      </c>
      <c r="L31" s="102">
        <f t="shared" si="3"/>
        <v>100</v>
      </c>
    </row>
    <row r="32" spans="1:12" ht="153.75" customHeight="1" x14ac:dyDescent="0.2">
      <c r="A32" s="134">
        <v>11105</v>
      </c>
      <c r="B32" s="135"/>
      <c r="C32" s="94" t="s">
        <v>114</v>
      </c>
      <c r="D32" s="91">
        <v>175221.5</v>
      </c>
      <c r="E32" s="91">
        <v>128000</v>
      </c>
      <c r="F32" s="91">
        <v>130000</v>
      </c>
      <c r="G32" s="106">
        <f t="shared" si="1"/>
        <v>0.74191808653618418</v>
      </c>
      <c r="H32" s="100">
        <f t="shared" si="2"/>
        <v>101.5625</v>
      </c>
      <c r="I32" s="91">
        <v>96000</v>
      </c>
      <c r="J32" s="100">
        <f t="shared" si="5"/>
        <v>73.846153846153854</v>
      </c>
      <c r="K32" s="91">
        <v>96000</v>
      </c>
      <c r="L32" s="102">
        <f t="shared" si="3"/>
        <v>100</v>
      </c>
    </row>
    <row r="33" spans="1:12" ht="90" customHeight="1" x14ac:dyDescent="0.2">
      <c r="A33" s="134">
        <v>11107</v>
      </c>
      <c r="B33" s="135"/>
      <c r="C33" s="94" t="s">
        <v>115</v>
      </c>
      <c r="D33" s="91">
        <v>196.6</v>
      </c>
      <c r="E33" s="91">
        <v>490</v>
      </c>
      <c r="F33" s="91">
        <v>462</v>
      </c>
      <c r="G33" s="106">
        <f t="shared" si="1"/>
        <v>2.3499491353001019</v>
      </c>
      <c r="H33" s="100">
        <f t="shared" si="2"/>
        <v>94.285714285714278</v>
      </c>
      <c r="I33" s="91">
        <v>474</v>
      </c>
      <c r="J33" s="100">
        <f t="shared" si="5"/>
        <v>102.59740259740259</v>
      </c>
      <c r="K33" s="91">
        <v>476</v>
      </c>
      <c r="L33" s="102">
        <f t="shared" si="3"/>
        <v>100.42194092827003</v>
      </c>
    </row>
    <row r="34" spans="1:12" ht="117.75" customHeight="1" x14ac:dyDescent="0.2">
      <c r="A34" s="134">
        <v>11109</v>
      </c>
      <c r="B34" s="135"/>
      <c r="C34" s="94" t="s">
        <v>116</v>
      </c>
      <c r="D34" s="91">
        <v>17938.3</v>
      </c>
      <c r="E34" s="91">
        <v>14807</v>
      </c>
      <c r="F34" s="91">
        <v>18780</v>
      </c>
      <c r="G34" s="106">
        <f t="shared" si="1"/>
        <v>1.0469219491256139</v>
      </c>
      <c r="H34" s="100">
        <f t="shared" si="2"/>
        <v>126.83190382926995</v>
      </c>
      <c r="I34" s="91">
        <v>18780</v>
      </c>
      <c r="J34" s="100">
        <f t="shared" si="5"/>
        <v>100</v>
      </c>
      <c r="K34" s="91">
        <v>18780</v>
      </c>
      <c r="L34" s="102">
        <f t="shared" si="3"/>
        <v>100</v>
      </c>
    </row>
    <row r="35" spans="1:12" ht="33.75" customHeight="1" x14ac:dyDescent="0.2">
      <c r="A35" s="134">
        <v>11200</v>
      </c>
      <c r="B35" s="135"/>
      <c r="C35" s="95" t="s">
        <v>117</v>
      </c>
      <c r="D35" s="90">
        <f>D36</f>
        <v>221.9</v>
      </c>
      <c r="E35" s="90">
        <f>E36</f>
        <v>7187.9</v>
      </c>
      <c r="F35" s="90">
        <f>F36</f>
        <v>679.8</v>
      </c>
      <c r="G35" s="105">
        <f t="shared" si="1"/>
        <v>3.0635421360973409</v>
      </c>
      <c r="H35" s="99">
        <f t="shared" si="2"/>
        <v>9.4575606227131708</v>
      </c>
      <c r="I35" s="90">
        <f>I36</f>
        <v>679.8</v>
      </c>
      <c r="J35" s="99">
        <f t="shared" si="5"/>
        <v>100</v>
      </c>
      <c r="K35" s="90">
        <f>K36</f>
        <v>679.8</v>
      </c>
      <c r="L35" s="101">
        <f t="shared" si="3"/>
        <v>100</v>
      </c>
    </row>
    <row r="36" spans="1:12" ht="33.75" customHeight="1" x14ac:dyDescent="0.2">
      <c r="A36" s="134">
        <v>11201</v>
      </c>
      <c r="B36" s="135"/>
      <c r="C36" s="94" t="s">
        <v>118</v>
      </c>
      <c r="D36" s="91">
        <v>221.9</v>
      </c>
      <c r="E36" s="91">
        <v>7187.9</v>
      </c>
      <c r="F36" s="91">
        <v>679.8</v>
      </c>
      <c r="G36" s="105">
        <f t="shared" si="1"/>
        <v>3.0635421360973409</v>
      </c>
      <c r="H36" s="100">
        <f t="shared" si="2"/>
        <v>9.4575606227131708</v>
      </c>
      <c r="I36" s="91">
        <v>679.8</v>
      </c>
      <c r="J36" s="100">
        <f t="shared" si="5"/>
        <v>100</v>
      </c>
      <c r="K36" s="91">
        <v>679.8</v>
      </c>
      <c r="L36" s="102">
        <f t="shared" si="3"/>
        <v>100</v>
      </c>
    </row>
    <row r="37" spans="1:12" ht="50.25" customHeight="1" x14ac:dyDescent="0.2">
      <c r="A37" s="134">
        <v>11300</v>
      </c>
      <c r="B37" s="135"/>
      <c r="C37" s="95" t="s">
        <v>119</v>
      </c>
      <c r="D37" s="90">
        <f>D38</f>
        <v>4152</v>
      </c>
      <c r="E37" s="90">
        <f>E38</f>
        <v>450</v>
      </c>
      <c r="F37" s="90">
        <f>F38</f>
        <v>250</v>
      </c>
      <c r="G37" s="105">
        <f t="shared" si="1"/>
        <v>6.0211946050096339E-2</v>
      </c>
      <c r="H37" s="99">
        <f t="shared" si="2"/>
        <v>55.555555555555557</v>
      </c>
      <c r="I37" s="90">
        <f>I38</f>
        <v>250</v>
      </c>
      <c r="J37" s="99">
        <f t="shared" si="5"/>
        <v>100</v>
      </c>
      <c r="K37" s="90">
        <f>K38</f>
        <v>250</v>
      </c>
      <c r="L37" s="101">
        <f t="shared" si="3"/>
        <v>100</v>
      </c>
    </row>
    <row r="38" spans="1:12" ht="30.75" customHeight="1" x14ac:dyDescent="0.2">
      <c r="A38" s="134">
        <v>11302</v>
      </c>
      <c r="B38" s="135"/>
      <c r="C38" s="94" t="s">
        <v>120</v>
      </c>
      <c r="D38" s="91">
        <v>4152</v>
      </c>
      <c r="E38" s="91">
        <v>450</v>
      </c>
      <c r="F38" s="91">
        <v>250</v>
      </c>
      <c r="G38" s="106">
        <f t="shared" si="1"/>
        <v>6.0211946050096339E-2</v>
      </c>
      <c r="H38" s="100">
        <f t="shared" si="2"/>
        <v>55.555555555555557</v>
      </c>
      <c r="I38" s="91">
        <v>250</v>
      </c>
      <c r="J38" s="100">
        <f t="shared" si="5"/>
        <v>100</v>
      </c>
      <c r="K38" s="91">
        <v>250</v>
      </c>
      <c r="L38" s="102">
        <f t="shared" si="3"/>
        <v>100</v>
      </c>
    </row>
    <row r="39" spans="1:12" ht="55.5" customHeight="1" x14ac:dyDescent="0.2">
      <c r="A39" s="134">
        <v>11400</v>
      </c>
      <c r="B39" s="135"/>
      <c r="C39" s="95" t="s">
        <v>121</v>
      </c>
      <c r="D39" s="90">
        <f>D40+D42+D41</f>
        <v>92951.1</v>
      </c>
      <c r="E39" s="90">
        <f t="shared" ref="E39:F39" si="6">E40+E42+E41</f>
        <v>66700.100000000006</v>
      </c>
      <c r="F39" s="90">
        <f t="shared" si="6"/>
        <v>53080</v>
      </c>
      <c r="G39" s="105">
        <f t="shared" si="1"/>
        <v>0.57105295149815327</v>
      </c>
      <c r="H39" s="99">
        <f t="shared" si="2"/>
        <v>79.580090584571821</v>
      </c>
      <c r="I39" s="90">
        <f t="shared" ref="I39" si="7">I40+I42+I41</f>
        <v>53080</v>
      </c>
      <c r="J39" s="99">
        <f t="shared" si="5"/>
        <v>100</v>
      </c>
      <c r="K39" s="90">
        <f t="shared" ref="K39" si="8">K40+K42+K41</f>
        <v>53080</v>
      </c>
      <c r="L39" s="101">
        <f t="shared" si="3"/>
        <v>100</v>
      </c>
    </row>
    <row r="40" spans="1:12" ht="30" customHeight="1" x14ac:dyDescent="0.2">
      <c r="A40" s="134">
        <v>11401</v>
      </c>
      <c r="B40" s="135"/>
      <c r="C40" s="94" t="s">
        <v>122</v>
      </c>
      <c r="D40" s="91">
        <v>67160.100000000006</v>
      </c>
      <c r="E40" s="91">
        <v>61400.1</v>
      </c>
      <c r="F40" s="91">
        <v>49080</v>
      </c>
      <c r="G40" s="105">
        <f t="shared" si="1"/>
        <v>0.73079105004310585</v>
      </c>
      <c r="H40" s="100">
        <f t="shared" si="2"/>
        <v>79.934723233349786</v>
      </c>
      <c r="I40" s="91">
        <v>49080</v>
      </c>
      <c r="J40" s="100">
        <f t="shared" si="5"/>
        <v>100</v>
      </c>
      <c r="K40" s="91">
        <v>49080</v>
      </c>
      <c r="L40" s="102">
        <f t="shared" si="3"/>
        <v>100</v>
      </c>
    </row>
    <row r="41" spans="1:12" ht="42.75" customHeight="1" x14ac:dyDescent="0.2">
      <c r="A41" s="134">
        <v>11402</v>
      </c>
      <c r="B41" s="135"/>
      <c r="C41" s="94" t="s">
        <v>140</v>
      </c>
      <c r="D41" s="91">
        <v>176.4</v>
      </c>
      <c r="E41" s="91">
        <v>0</v>
      </c>
      <c r="F41" s="91">
        <v>0</v>
      </c>
      <c r="G41" s="105">
        <f t="shared" si="1"/>
        <v>0</v>
      </c>
      <c r="H41" s="100"/>
      <c r="I41" s="91">
        <v>0</v>
      </c>
      <c r="J41" s="100"/>
      <c r="K41" s="91">
        <v>0</v>
      </c>
      <c r="L41" s="102"/>
    </row>
    <row r="42" spans="1:12" ht="48" customHeight="1" x14ac:dyDescent="0.2">
      <c r="A42" s="134">
        <v>11406</v>
      </c>
      <c r="B42" s="135"/>
      <c r="C42" s="94" t="s">
        <v>123</v>
      </c>
      <c r="D42" s="91">
        <v>25614.6</v>
      </c>
      <c r="E42" s="91">
        <v>5300</v>
      </c>
      <c r="F42" s="91">
        <v>4000</v>
      </c>
      <c r="G42" s="106">
        <f t="shared" si="1"/>
        <v>0.15616093946421183</v>
      </c>
      <c r="H42" s="100">
        <f t="shared" si="2"/>
        <v>75.471698113207552</v>
      </c>
      <c r="I42" s="91">
        <v>4000</v>
      </c>
      <c r="J42" s="100">
        <f t="shared" si="5"/>
        <v>100</v>
      </c>
      <c r="K42" s="91">
        <v>4000</v>
      </c>
      <c r="L42" s="102">
        <f t="shared" si="3"/>
        <v>100</v>
      </c>
    </row>
    <row r="43" spans="1:12" ht="36" customHeight="1" x14ac:dyDescent="0.2">
      <c r="A43" s="134">
        <v>11600</v>
      </c>
      <c r="B43" s="135"/>
      <c r="C43" s="95" t="s">
        <v>124</v>
      </c>
      <c r="D43" s="90">
        <v>20781.8</v>
      </c>
      <c r="E43" s="90">
        <v>10604.2</v>
      </c>
      <c r="F43" s="90">
        <v>11745.5</v>
      </c>
      <c r="G43" s="105">
        <f t="shared" si="1"/>
        <v>0.56518203427999503</v>
      </c>
      <c r="H43" s="99">
        <f t="shared" si="2"/>
        <v>110.76271665943682</v>
      </c>
      <c r="I43" s="90">
        <v>11695.8</v>
      </c>
      <c r="J43" s="99">
        <f t="shared" si="5"/>
        <v>99.576859222681023</v>
      </c>
      <c r="K43" s="90">
        <v>11695.8</v>
      </c>
      <c r="L43" s="101">
        <f t="shared" si="3"/>
        <v>100</v>
      </c>
    </row>
    <row r="44" spans="1:12" ht="32.25" customHeight="1" x14ac:dyDescent="0.2">
      <c r="A44" s="134">
        <v>11700</v>
      </c>
      <c r="B44" s="135"/>
      <c r="C44" s="95" t="s">
        <v>125</v>
      </c>
      <c r="D44" s="90">
        <v>1769.9</v>
      </c>
      <c r="E44" s="90">
        <v>60</v>
      </c>
      <c r="F44" s="90">
        <v>60</v>
      </c>
      <c r="G44" s="105">
        <f t="shared" si="1"/>
        <v>3.3900220351432281E-2</v>
      </c>
      <c r="H44" s="99">
        <f t="shared" si="2"/>
        <v>100</v>
      </c>
      <c r="I44" s="90">
        <v>60</v>
      </c>
      <c r="J44" s="99">
        <f t="shared" si="5"/>
        <v>100</v>
      </c>
      <c r="K44" s="90">
        <v>60</v>
      </c>
      <c r="L44" s="101">
        <f t="shared" si="3"/>
        <v>100</v>
      </c>
    </row>
    <row r="45" spans="1:12" ht="30" customHeight="1" x14ac:dyDescent="0.2">
      <c r="A45" s="134">
        <v>20000</v>
      </c>
      <c r="B45" s="135"/>
      <c r="C45" s="95" t="s">
        <v>126</v>
      </c>
      <c r="D45" s="90">
        <f>D46+D51+D52</f>
        <v>7237938.3000000007</v>
      </c>
      <c r="E45" s="90">
        <f>E46+E51+E52</f>
        <v>7310075.3999999994</v>
      </c>
      <c r="F45" s="90">
        <f>F46+F51+F52</f>
        <v>8227492.8999999994</v>
      </c>
      <c r="G45" s="105">
        <f t="shared" si="1"/>
        <v>1.1367177446096768</v>
      </c>
      <c r="H45" s="99">
        <f t="shared" si="2"/>
        <v>112.55004154950304</v>
      </c>
      <c r="I45" s="90">
        <f>I46+I51+I52</f>
        <v>6633283.5000000009</v>
      </c>
      <c r="J45" s="99">
        <f t="shared" si="5"/>
        <v>80.623387715108223</v>
      </c>
      <c r="K45" s="90">
        <f>K46+K51+K52</f>
        <v>6149146</v>
      </c>
      <c r="L45" s="101">
        <f t="shared" si="3"/>
        <v>92.701389892351187</v>
      </c>
    </row>
    <row r="46" spans="1:12" ht="69.75" customHeight="1" x14ac:dyDescent="0.2">
      <c r="A46" s="134">
        <v>20200</v>
      </c>
      <c r="B46" s="135"/>
      <c r="C46" s="95" t="s">
        <v>127</v>
      </c>
      <c r="D46" s="90">
        <f>D47+D48+D49+D50</f>
        <v>7242624.9000000004</v>
      </c>
      <c r="E46" s="90">
        <f>E47+E48+E49+E50</f>
        <v>7310075.3999999994</v>
      </c>
      <c r="F46" s="90">
        <f>F47+F48+F49+F50</f>
        <v>8227492.8999999994</v>
      </c>
      <c r="G46" s="105">
        <f t="shared" si="1"/>
        <v>1.1359821906557661</v>
      </c>
      <c r="H46" s="99">
        <f t="shared" si="2"/>
        <v>112.55004154950304</v>
      </c>
      <c r="I46" s="90">
        <f>I47+I48+I49+I50</f>
        <v>6633283.5000000009</v>
      </c>
      <c r="J46" s="99">
        <f t="shared" si="5"/>
        <v>80.623387715108223</v>
      </c>
      <c r="K46" s="90">
        <f>K47+K48+K49+K50</f>
        <v>6149146</v>
      </c>
      <c r="L46" s="101">
        <f t="shared" si="3"/>
        <v>92.701389892351187</v>
      </c>
    </row>
    <row r="47" spans="1:12" ht="16.5" customHeight="1" x14ac:dyDescent="0.2">
      <c r="A47" s="134">
        <v>20210</v>
      </c>
      <c r="B47" s="135"/>
      <c r="C47" s="96" t="s">
        <v>95</v>
      </c>
      <c r="D47" s="91">
        <v>306736.5</v>
      </c>
      <c r="E47" s="91">
        <v>168381.1</v>
      </c>
      <c r="F47" s="91">
        <v>312437.90000000002</v>
      </c>
      <c r="G47" s="106">
        <f t="shared" si="1"/>
        <v>1.0185872890901475</v>
      </c>
      <c r="H47" s="100">
        <f t="shared" si="2"/>
        <v>185.55402001768607</v>
      </c>
      <c r="I47" s="91">
        <v>0</v>
      </c>
      <c r="J47" s="100">
        <f t="shared" si="5"/>
        <v>0</v>
      </c>
      <c r="K47" s="91">
        <v>0</v>
      </c>
      <c r="L47" s="102"/>
    </row>
    <row r="48" spans="1:12" ht="16.5" customHeight="1" x14ac:dyDescent="0.2">
      <c r="A48" s="134">
        <v>20220</v>
      </c>
      <c r="B48" s="135"/>
      <c r="C48" s="96" t="s">
        <v>96</v>
      </c>
      <c r="D48" s="91">
        <v>2728413.2</v>
      </c>
      <c r="E48" s="91">
        <v>2728253.5</v>
      </c>
      <c r="F48" s="91">
        <v>3002446</v>
      </c>
      <c r="G48" s="106">
        <f t="shared" si="1"/>
        <v>1.1004366933864709</v>
      </c>
      <c r="H48" s="100">
        <f t="shared" si="2"/>
        <v>110.05011081264993</v>
      </c>
      <c r="I48" s="91">
        <v>1605681.6</v>
      </c>
      <c r="J48" s="100">
        <f t="shared" si="5"/>
        <v>53.479116693522556</v>
      </c>
      <c r="K48" s="91">
        <v>1108795.8999999999</v>
      </c>
      <c r="L48" s="102">
        <f t="shared" si="3"/>
        <v>69.054531110028279</v>
      </c>
    </row>
    <row r="49" spans="1:12" ht="16.5" customHeight="1" x14ac:dyDescent="0.2">
      <c r="A49" s="134">
        <v>20230</v>
      </c>
      <c r="B49" s="135"/>
      <c r="C49" s="96" t="s">
        <v>97</v>
      </c>
      <c r="D49" s="91">
        <v>4080323</v>
      </c>
      <c r="E49" s="91">
        <v>4314242.0999999996</v>
      </c>
      <c r="F49" s="91">
        <v>4807826.7</v>
      </c>
      <c r="G49" s="106">
        <f t="shared" si="1"/>
        <v>1.1782956153226105</v>
      </c>
      <c r="H49" s="100">
        <f t="shared" si="2"/>
        <v>111.44081830734535</v>
      </c>
      <c r="I49" s="91">
        <v>4921469.7</v>
      </c>
      <c r="J49" s="100">
        <f t="shared" si="5"/>
        <v>102.36370832584294</v>
      </c>
      <c r="K49" s="91">
        <v>4933649.2</v>
      </c>
      <c r="L49" s="102">
        <f t="shared" si="3"/>
        <v>100.24747688683323</v>
      </c>
    </row>
    <row r="50" spans="1:12" ht="27.75" customHeight="1" x14ac:dyDescent="0.2">
      <c r="A50" s="134">
        <v>20240</v>
      </c>
      <c r="B50" s="135"/>
      <c r="C50" s="96" t="s">
        <v>98</v>
      </c>
      <c r="D50" s="91">
        <v>127152.2</v>
      </c>
      <c r="E50" s="91">
        <v>99198.7</v>
      </c>
      <c r="F50" s="91">
        <v>104782.3</v>
      </c>
      <c r="G50" s="106">
        <f t="shared" si="1"/>
        <v>0.82406989418979781</v>
      </c>
      <c r="H50" s="100">
        <f t="shared" si="2"/>
        <v>105.62870279550035</v>
      </c>
      <c r="I50" s="91">
        <v>106132.2</v>
      </c>
      <c r="J50" s="100">
        <f t="shared" si="5"/>
        <v>101.2882901024314</v>
      </c>
      <c r="K50" s="91">
        <v>106700.9</v>
      </c>
      <c r="L50" s="102">
        <f t="shared" si="3"/>
        <v>100.53584114905749</v>
      </c>
    </row>
    <row r="51" spans="1:12" ht="37.5" customHeight="1" x14ac:dyDescent="0.2">
      <c r="A51" s="134">
        <v>20700</v>
      </c>
      <c r="B51" s="135"/>
      <c r="C51" s="97" t="s">
        <v>128</v>
      </c>
      <c r="D51" s="92">
        <v>0</v>
      </c>
      <c r="E51" s="92">
        <v>0</v>
      </c>
      <c r="F51" s="92">
        <v>0</v>
      </c>
      <c r="G51" s="106"/>
      <c r="H51" s="100"/>
      <c r="I51" s="92">
        <v>0</v>
      </c>
      <c r="J51" s="100"/>
      <c r="K51" s="92">
        <v>0</v>
      </c>
      <c r="L51" s="102"/>
    </row>
    <row r="52" spans="1:12" ht="57" customHeight="1" x14ac:dyDescent="0.2">
      <c r="A52" s="134">
        <v>201900</v>
      </c>
      <c r="B52" s="135"/>
      <c r="C52" s="97" t="s">
        <v>129</v>
      </c>
      <c r="D52" s="92">
        <v>-4686.6000000000004</v>
      </c>
      <c r="E52" s="92">
        <v>0</v>
      </c>
      <c r="F52" s="92">
        <v>0</v>
      </c>
      <c r="G52" s="106"/>
      <c r="H52" s="100"/>
      <c r="I52" s="92">
        <v>0</v>
      </c>
      <c r="J52" s="100"/>
      <c r="K52" s="92">
        <v>0</v>
      </c>
      <c r="L52" s="102"/>
    </row>
    <row r="53" spans="1:12" ht="16.5" customHeight="1" x14ac:dyDescent="0.2">
      <c r="A53" s="134"/>
      <c r="B53" s="135"/>
      <c r="C53" s="98" t="s">
        <v>130</v>
      </c>
      <c r="D53" s="99">
        <f>D12+D45</f>
        <v>12218784.600000001</v>
      </c>
      <c r="E53" s="99">
        <f>E12+E45</f>
        <v>12293107.300000001</v>
      </c>
      <c r="F53" s="99">
        <f>F12+F45</f>
        <v>13636833</v>
      </c>
      <c r="G53" s="105">
        <f t="shared" si="1"/>
        <v>1.1160547833865571</v>
      </c>
      <c r="H53" s="99">
        <f>F53/E53*100</f>
        <v>110.93072456953172</v>
      </c>
      <c r="I53" s="99">
        <f>I12+I45</f>
        <v>12143827.300000001</v>
      </c>
      <c r="J53" s="99">
        <f>I53/F53*100</f>
        <v>89.051668374907877</v>
      </c>
      <c r="K53" s="99">
        <f>K12+K45</f>
        <v>11811454.699999999</v>
      </c>
      <c r="L53" s="101">
        <f>K53/I53*100</f>
        <v>97.263032553172081</v>
      </c>
    </row>
    <row r="54" spans="1:12" ht="16.5" customHeight="1" x14ac:dyDescent="0.2">
      <c r="A54" s="111"/>
      <c r="B54" s="111"/>
      <c r="C54" s="112" t="s">
        <v>131</v>
      </c>
      <c r="D54" s="65"/>
      <c r="E54" s="65"/>
      <c r="F54" s="65"/>
      <c r="G54" s="105"/>
      <c r="H54" s="65"/>
      <c r="I54" s="65"/>
      <c r="J54" s="65"/>
      <c r="K54" s="80"/>
      <c r="L54" s="80"/>
    </row>
    <row r="55" spans="1:12" ht="25.15" customHeight="1" x14ac:dyDescent="0.2">
      <c r="A55" s="113">
        <v>1</v>
      </c>
      <c r="B55" s="113" t="s">
        <v>3</v>
      </c>
      <c r="C55" s="114" t="s">
        <v>53</v>
      </c>
      <c r="D55" s="63">
        <f>'в рублях'!G11/1000</f>
        <v>863499.23988999997</v>
      </c>
      <c r="E55" s="63">
        <f>'в рублях'!H11/1000</f>
        <v>1182107.06813</v>
      </c>
      <c r="F55" s="63">
        <f>'в рублях'!I11/1000</f>
        <v>1413533.8831500001</v>
      </c>
      <c r="G55" s="106">
        <f t="shared" si="1"/>
        <v>1.6369833554573463</v>
      </c>
      <c r="H55" s="63">
        <f>F55/E55*100</f>
        <v>119.57748339886835</v>
      </c>
      <c r="I55" s="63">
        <f>'в рублях'!J11/1000</f>
        <v>1449975.4186099998</v>
      </c>
      <c r="J55" s="63">
        <f>I55/F55*100</f>
        <v>102.57804470726879</v>
      </c>
      <c r="K55" s="79">
        <f>'в рублях'!K11/1000</f>
        <v>1544398.4256</v>
      </c>
      <c r="L55" s="79">
        <f>K55/I55*100</f>
        <v>106.51204191313239</v>
      </c>
    </row>
    <row r="56" spans="1:12" ht="79.150000000000006" customHeight="1" x14ac:dyDescent="0.2">
      <c r="A56" s="115">
        <v>1</v>
      </c>
      <c r="B56" s="116">
        <v>2</v>
      </c>
      <c r="C56" s="117" t="s">
        <v>52</v>
      </c>
      <c r="D56" s="65">
        <f>'в рублях'!G12/1000</f>
        <v>6192.1068800000003</v>
      </c>
      <c r="E56" s="65">
        <f>'в рублях'!H12/1000</f>
        <v>6279.9520000000002</v>
      </c>
      <c r="F56" s="65">
        <f>'в рублях'!I12/1000</f>
        <v>7753.4229999999998</v>
      </c>
      <c r="G56" s="106">
        <f t="shared" si="1"/>
        <v>1.2521461838849912</v>
      </c>
      <c r="H56" s="65">
        <f>F56/E56*100</f>
        <v>123.46309334848418</v>
      </c>
      <c r="I56" s="65">
        <f>'в рублях'!J12/1000</f>
        <v>7753.4229999999998</v>
      </c>
      <c r="J56" s="65">
        <f>I56/F56*100</f>
        <v>100</v>
      </c>
      <c r="K56" s="80">
        <f>'в рублях'!K12/1000</f>
        <v>7753.4229999999998</v>
      </c>
      <c r="L56" s="80">
        <f t="shared" ref="L56:L111" si="9">K56/I56*100</f>
        <v>100</v>
      </c>
    </row>
    <row r="57" spans="1:12" ht="88.15" customHeight="1" x14ac:dyDescent="0.2">
      <c r="A57" s="118">
        <v>1</v>
      </c>
      <c r="B57" s="119">
        <v>3</v>
      </c>
      <c r="C57" s="120" t="s">
        <v>51</v>
      </c>
      <c r="D57" s="65">
        <f>'в рублях'!G13/1000</f>
        <v>30271.69139</v>
      </c>
      <c r="E57" s="65">
        <f>'в рублях'!H13/1000</f>
        <v>30681.864000000001</v>
      </c>
      <c r="F57" s="65">
        <f>'в рублях'!I13/1000</f>
        <v>33478.245000000003</v>
      </c>
      <c r="G57" s="106">
        <f t="shared" si="1"/>
        <v>1.1059258159277898</v>
      </c>
      <c r="H57" s="65">
        <f t="shared" ref="H57:H111" si="10">F57/E57*100</f>
        <v>109.11411705625187</v>
      </c>
      <c r="I57" s="65">
        <f>'в рублях'!J13/1000</f>
        <v>33114.995000000003</v>
      </c>
      <c r="J57" s="65">
        <f t="shared" ref="J57:J111" si="11">I57/F57*100</f>
        <v>98.914967018133709</v>
      </c>
      <c r="K57" s="80">
        <f>'в рублях'!K13/1000</f>
        <v>33114.995000000003</v>
      </c>
      <c r="L57" s="80">
        <f t="shared" si="9"/>
        <v>100</v>
      </c>
    </row>
    <row r="58" spans="1:12" ht="108" customHeight="1" x14ac:dyDescent="0.2">
      <c r="A58" s="118">
        <v>1</v>
      </c>
      <c r="B58" s="119">
        <v>4</v>
      </c>
      <c r="C58" s="120" t="s">
        <v>50</v>
      </c>
      <c r="D58" s="65">
        <f>'в рублях'!G14/1000</f>
        <v>268708.81883999996</v>
      </c>
      <c r="E58" s="65">
        <f>'в рублях'!H14/1000</f>
        <v>292471.89299999998</v>
      </c>
      <c r="F58" s="65">
        <f>'в рублях'!I14/1000</f>
        <v>308820.83494999999</v>
      </c>
      <c r="G58" s="106">
        <f t="shared" si="1"/>
        <v>1.1492768874619048</v>
      </c>
      <c r="H58" s="65">
        <f t="shared" si="10"/>
        <v>105.58991901146548</v>
      </c>
      <c r="I58" s="65">
        <f>'в рублях'!J14/1000</f>
        <v>308820.83494999999</v>
      </c>
      <c r="J58" s="65">
        <f t="shared" si="11"/>
        <v>100</v>
      </c>
      <c r="K58" s="80">
        <f>'в рублях'!K14/1000</f>
        <v>308820.83494999999</v>
      </c>
      <c r="L58" s="80">
        <f t="shared" si="9"/>
        <v>100</v>
      </c>
    </row>
    <row r="59" spans="1:12" ht="22.15" customHeight="1" x14ac:dyDescent="0.2">
      <c r="A59" s="118">
        <v>1</v>
      </c>
      <c r="B59" s="119">
        <v>5</v>
      </c>
      <c r="C59" s="120" t="s">
        <v>49</v>
      </c>
      <c r="D59" s="65">
        <f>'в рублях'!G15/1000</f>
        <v>8.1</v>
      </c>
      <c r="E59" s="65">
        <f>'в рублях'!H15/1000</f>
        <v>1.6</v>
      </c>
      <c r="F59" s="65">
        <f>'в рублях'!I15/1000</f>
        <v>8.9</v>
      </c>
      <c r="G59" s="106">
        <f t="shared" si="1"/>
        <v>1.0987654320987654</v>
      </c>
      <c r="H59" s="65">
        <f t="shared" si="10"/>
        <v>556.25</v>
      </c>
      <c r="I59" s="65">
        <f>'в рублях'!J15/1000</f>
        <v>4</v>
      </c>
      <c r="J59" s="65">
        <f t="shared" si="11"/>
        <v>44.943820224719097</v>
      </c>
      <c r="K59" s="80">
        <f>'в рублях'!K15/1000</f>
        <v>50.4</v>
      </c>
      <c r="L59" s="80">
        <f t="shared" si="9"/>
        <v>1260</v>
      </c>
    </row>
    <row r="60" spans="1:12" ht="77.45" customHeight="1" x14ac:dyDescent="0.2">
      <c r="A60" s="118">
        <v>1</v>
      </c>
      <c r="B60" s="119">
        <v>6</v>
      </c>
      <c r="C60" s="120" t="s">
        <v>48</v>
      </c>
      <c r="D60" s="65">
        <f>'в рублях'!G16/1000</f>
        <v>81972.605980000008</v>
      </c>
      <c r="E60" s="65">
        <f>'в рублях'!H16/1000</f>
        <v>89696.05</v>
      </c>
      <c r="F60" s="65">
        <f>'в рублях'!I16/1000</f>
        <v>100685.963</v>
      </c>
      <c r="G60" s="106">
        <f t="shared" si="1"/>
        <v>1.2282879359058776</v>
      </c>
      <c r="H60" s="65">
        <f t="shared" si="10"/>
        <v>112.25239350004821</v>
      </c>
      <c r="I60" s="65">
        <f>'в рублях'!J16/1000</f>
        <v>100685.96394</v>
      </c>
      <c r="J60" s="65">
        <f t="shared" si="11"/>
        <v>100.00000093359587</v>
      </c>
      <c r="K60" s="80">
        <f>'в рублях'!K16/1000</f>
        <v>100685.96394</v>
      </c>
      <c r="L60" s="80">
        <f t="shared" si="9"/>
        <v>100</v>
      </c>
    </row>
    <row r="61" spans="1:12" ht="36" customHeight="1" x14ac:dyDescent="0.2">
      <c r="A61" s="118">
        <v>1</v>
      </c>
      <c r="B61" s="119">
        <v>7</v>
      </c>
      <c r="C61" s="120" t="s">
        <v>69</v>
      </c>
      <c r="D61" s="65">
        <f>'в рублях'!G17/1000</f>
        <v>0</v>
      </c>
      <c r="E61" s="65">
        <f>'в рублях'!H17/1000</f>
        <v>0</v>
      </c>
      <c r="F61" s="65">
        <f>'в рублях'!I17/1000</f>
        <v>0</v>
      </c>
      <c r="G61" s="106" t="e">
        <f t="shared" si="1"/>
        <v>#DIV/0!</v>
      </c>
      <c r="H61" s="65"/>
      <c r="I61" s="65">
        <f>'в рублях'!J17/1000</f>
        <v>0</v>
      </c>
      <c r="J61" s="65"/>
      <c r="K61" s="80">
        <f>'в рублях'!K17/1000</f>
        <v>0</v>
      </c>
      <c r="L61" s="80"/>
    </row>
    <row r="62" spans="1:12" ht="21.6" customHeight="1" x14ac:dyDescent="0.2">
      <c r="A62" s="118">
        <v>1</v>
      </c>
      <c r="B62" s="119">
        <v>11</v>
      </c>
      <c r="C62" s="120" t="s">
        <v>47</v>
      </c>
      <c r="D62" s="65">
        <f>'в рублях'!G18/1000</f>
        <v>0</v>
      </c>
      <c r="E62" s="65">
        <f>'в рублях'!H18/1000</f>
        <v>267236.45199999999</v>
      </c>
      <c r="F62" s="65">
        <f>'в рублях'!I18/1000</f>
        <v>188218.57469000001</v>
      </c>
      <c r="G62" s="105"/>
      <c r="H62" s="65">
        <f t="shared" si="10"/>
        <v>70.431474928427804</v>
      </c>
      <c r="I62" s="65">
        <f>'в рублях'!J18/1000</f>
        <v>460673.70695999998</v>
      </c>
      <c r="J62" s="65">
        <f t="shared" si="11"/>
        <v>244.7546464097602</v>
      </c>
      <c r="K62" s="80">
        <f>'в рублях'!K18/1000</f>
        <v>561341.55395000009</v>
      </c>
      <c r="L62" s="80">
        <f t="shared" si="9"/>
        <v>121.85231009911772</v>
      </c>
    </row>
    <row r="63" spans="1:12" ht="27.6" customHeight="1" x14ac:dyDescent="0.2">
      <c r="A63" s="121">
        <v>1</v>
      </c>
      <c r="B63" s="122">
        <v>13</v>
      </c>
      <c r="C63" s="123" t="s">
        <v>46</v>
      </c>
      <c r="D63" s="65">
        <f>'в рублях'!G19/1000</f>
        <v>476345.91680000001</v>
      </c>
      <c r="E63" s="65">
        <f>'в рублях'!H19/1000</f>
        <v>495739.25712999998</v>
      </c>
      <c r="F63" s="65">
        <f>'в рублях'!I19/1000</f>
        <v>774567.94250999996</v>
      </c>
      <c r="G63" s="106">
        <f t="shared" si="1"/>
        <v>1.6260618915627492</v>
      </c>
      <c r="H63" s="65">
        <f t="shared" si="10"/>
        <v>156.24502828245483</v>
      </c>
      <c r="I63" s="65">
        <f>'в рублях'!J19/1000</f>
        <v>538922.49476000003</v>
      </c>
      <c r="J63" s="65">
        <f t="shared" si="11"/>
        <v>69.577175246062069</v>
      </c>
      <c r="K63" s="80">
        <f>'в рублях'!K19/1000</f>
        <v>532631.25476000004</v>
      </c>
      <c r="L63" s="80">
        <f t="shared" si="9"/>
        <v>98.832626201138311</v>
      </c>
    </row>
    <row r="64" spans="1:12" ht="42" customHeight="1" x14ac:dyDescent="0.2">
      <c r="A64" s="113">
        <v>3</v>
      </c>
      <c r="B64" s="113" t="s">
        <v>3</v>
      </c>
      <c r="C64" s="114" t="s">
        <v>45</v>
      </c>
      <c r="D64" s="63">
        <f>'в рублях'!G20/1000</f>
        <v>235265.35456000001</v>
      </c>
      <c r="E64" s="63">
        <f>'в рублях'!H20/1000</f>
        <v>183578.83956999998</v>
      </c>
      <c r="F64" s="63">
        <f>'в рублях'!I20/1000</f>
        <v>243845.48689000003</v>
      </c>
      <c r="G64" s="105">
        <f t="shared" si="1"/>
        <v>1.0364700206116062</v>
      </c>
      <c r="H64" s="63">
        <f t="shared" si="10"/>
        <v>132.82875491596073</v>
      </c>
      <c r="I64" s="63">
        <f>'в рублях'!J20/1000</f>
        <v>217395.10516000001</v>
      </c>
      <c r="J64" s="63">
        <f t="shared" si="11"/>
        <v>89.152810631294585</v>
      </c>
      <c r="K64" s="79">
        <f>'в рублях'!K20/1000</f>
        <v>217395.10516000001</v>
      </c>
      <c r="L64" s="79">
        <f t="shared" si="9"/>
        <v>100</v>
      </c>
    </row>
    <row r="65" spans="1:12" ht="16.5" customHeight="1" x14ac:dyDescent="0.2">
      <c r="A65" s="115">
        <v>3</v>
      </c>
      <c r="B65" s="116">
        <v>4</v>
      </c>
      <c r="C65" s="117" t="s">
        <v>44</v>
      </c>
      <c r="D65" s="65">
        <f>'в рублях'!G21/1000</f>
        <v>9963.54997</v>
      </c>
      <c r="E65" s="65">
        <f>'в рублях'!H21/1000</f>
        <v>11010.6</v>
      </c>
      <c r="F65" s="65">
        <f>'в рублях'!I21/1000</f>
        <v>13357.4</v>
      </c>
      <c r="G65" s="106">
        <f t="shared" si="1"/>
        <v>1.3406265879349024</v>
      </c>
      <c r="H65" s="65">
        <f t="shared" si="10"/>
        <v>121.31400650282454</v>
      </c>
      <c r="I65" s="65">
        <f>'в рублях'!J21/1000</f>
        <v>13338.3</v>
      </c>
      <c r="J65" s="65">
        <f t="shared" si="11"/>
        <v>99.85700810037882</v>
      </c>
      <c r="K65" s="80">
        <f>'в рублях'!K21/1000</f>
        <v>13338.3</v>
      </c>
      <c r="L65" s="80">
        <f t="shared" si="9"/>
        <v>100</v>
      </c>
    </row>
    <row r="66" spans="1:12" ht="69.599999999999994" customHeight="1" x14ac:dyDescent="0.2">
      <c r="A66" s="118">
        <v>3</v>
      </c>
      <c r="B66" s="119">
        <v>9</v>
      </c>
      <c r="C66" s="120" t="s">
        <v>43</v>
      </c>
      <c r="D66" s="65">
        <f>'в рублях'!G22/1000</f>
        <v>19243.5</v>
      </c>
      <c r="E66" s="65">
        <f>'в рублях'!H22/1000</f>
        <v>25992.18204</v>
      </c>
      <c r="F66" s="65">
        <f>'в рублях'!I22/1000</f>
        <v>32007.66143</v>
      </c>
      <c r="G66" s="106">
        <f t="shared" si="1"/>
        <v>1.663297291552992</v>
      </c>
      <c r="H66" s="65">
        <f t="shared" si="10"/>
        <v>123.14341820453025</v>
      </c>
      <c r="I66" s="65">
        <f>'в рублях'!J22/1000</f>
        <v>25836.9054</v>
      </c>
      <c r="J66" s="65">
        <f t="shared" si="11"/>
        <v>80.721003177644519</v>
      </c>
      <c r="K66" s="80">
        <f>'в рублях'!K22/1000</f>
        <v>25836.9054</v>
      </c>
      <c r="L66" s="80">
        <f t="shared" si="9"/>
        <v>100</v>
      </c>
    </row>
    <row r="67" spans="1:12" ht="69.599999999999994" customHeight="1" x14ac:dyDescent="0.2">
      <c r="A67" s="121">
        <v>3</v>
      </c>
      <c r="B67" s="122">
        <v>10</v>
      </c>
      <c r="C67" s="123" t="s">
        <v>73</v>
      </c>
      <c r="D67" s="65">
        <f>'в рублях'!G23/1000</f>
        <v>143561.70632</v>
      </c>
      <c r="E67" s="65">
        <f>'в рублях'!H23/1000</f>
        <v>138719.41488999999</v>
      </c>
      <c r="F67" s="65">
        <v>0</v>
      </c>
      <c r="G67" s="106">
        <f t="shared" si="1"/>
        <v>0</v>
      </c>
      <c r="H67" s="65"/>
      <c r="I67" s="65">
        <v>0</v>
      </c>
      <c r="J67" s="65"/>
      <c r="K67" s="80">
        <v>0</v>
      </c>
      <c r="L67" s="80"/>
    </row>
    <row r="68" spans="1:12" ht="62.45" customHeight="1" x14ac:dyDescent="0.2">
      <c r="A68" s="121">
        <v>3</v>
      </c>
      <c r="B68" s="122">
        <v>14</v>
      </c>
      <c r="C68" s="123" t="s">
        <v>42</v>
      </c>
      <c r="D68" s="65">
        <f>'в рублях'!G24/1000</f>
        <v>62496.598270000002</v>
      </c>
      <c r="E68" s="65">
        <f>'в рублях'!H24/1000</f>
        <v>7856.64264</v>
      </c>
      <c r="F68" s="65">
        <f>'в рублях'!I24/1000</f>
        <v>52867.433840000005</v>
      </c>
      <c r="G68" s="106">
        <f t="shared" si="1"/>
        <v>0.84592498317428821</v>
      </c>
      <c r="H68" s="65">
        <f t="shared" si="10"/>
        <v>672.90108844762221</v>
      </c>
      <c r="I68" s="65">
        <f>'в рублях'!J24/1000</f>
        <v>33857.442640000001</v>
      </c>
      <c r="J68" s="65">
        <f t="shared" si="11"/>
        <v>64.04215257064952</v>
      </c>
      <c r="K68" s="80">
        <f>'в рублях'!K24/1000</f>
        <v>33857.442640000001</v>
      </c>
      <c r="L68" s="80">
        <f t="shared" si="9"/>
        <v>100</v>
      </c>
    </row>
    <row r="69" spans="1:12" ht="29.45" customHeight="1" x14ac:dyDescent="0.2">
      <c r="A69" s="113">
        <v>4</v>
      </c>
      <c r="B69" s="113" t="s">
        <v>3</v>
      </c>
      <c r="C69" s="114" t="s">
        <v>41</v>
      </c>
      <c r="D69" s="63">
        <f>'в рублях'!G25/1000</f>
        <v>1616115.8025</v>
      </c>
      <c r="E69" s="63">
        <f>'в рублях'!H25/1000</f>
        <v>1389230.78837</v>
      </c>
      <c r="F69" s="63">
        <f>'в рублях'!I25/1000</f>
        <v>1642147.7919199998</v>
      </c>
      <c r="G69" s="105">
        <f t="shared" si="1"/>
        <v>1.0161077500632878</v>
      </c>
      <c r="H69" s="63">
        <f t="shared" si="10"/>
        <v>118.20554264038088</v>
      </c>
      <c r="I69" s="63">
        <f>'в рублях'!J25/1000</f>
        <v>1458372.8087200001</v>
      </c>
      <c r="J69" s="63">
        <f t="shared" si="11"/>
        <v>88.808864579409757</v>
      </c>
      <c r="K69" s="79">
        <f>'в рублях'!K25/1000</f>
        <v>1629883.0861500001</v>
      </c>
      <c r="L69" s="79">
        <f t="shared" si="9"/>
        <v>111.76038639807973</v>
      </c>
    </row>
    <row r="70" spans="1:12" ht="18.600000000000001" customHeight="1" x14ac:dyDescent="0.2">
      <c r="A70" s="115">
        <v>4</v>
      </c>
      <c r="B70" s="116">
        <v>1</v>
      </c>
      <c r="C70" s="117" t="s">
        <v>40</v>
      </c>
      <c r="D70" s="65">
        <f>'в рублях'!G26/1000</f>
        <v>7532.5381100000004</v>
      </c>
      <c r="E70" s="65">
        <f>'в рублях'!H26/1000</f>
        <v>11726.2641</v>
      </c>
      <c r="F70" s="65">
        <f>'в рублях'!I26/1000</f>
        <v>19303.025269999998</v>
      </c>
      <c r="G70" s="106">
        <f t="shared" si="1"/>
        <v>2.5626189988171193</v>
      </c>
      <c r="H70" s="65">
        <f t="shared" si="10"/>
        <v>164.61359820473427</v>
      </c>
      <c r="I70" s="65">
        <f>'в рублях'!J26/1000</f>
        <v>19491.343809999998</v>
      </c>
      <c r="J70" s="65">
        <f t="shared" si="11"/>
        <v>100.97559080696369</v>
      </c>
      <c r="K70" s="80">
        <f>'в рублях'!K26/1000</f>
        <v>19679.662329999999</v>
      </c>
      <c r="L70" s="80">
        <f t="shared" si="9"/>
        <v>100.96616488753014</v>
      </c>
    </row>
    <row r="71" spans="1:12" ht="16.5" customHeight="1" x14ac:dyDescent="0.2">
      <c r="A71" s="118">
        <v>4</v>
      </c>
      <c r="B71" s="119">
        <v>5</v>
      </c>
      <c r="C71" s="120" t="s">
        <v>39</v>
      </c>
      <c r="D71" s="65">
        <f>'в рублях'!G27/1000</f>
        <v>30268.008249999999</v>
      </c>
      <c r="E71" s="65">
        <f>'в рублях'!H27/1000</f>
        <v>16172.8</v>
      </c>
      <c r="F71" s="65">
        <f>'в рублях'!I27/1000</f>
        <v>15973.3</v>
      </c>
      <c r="G71" s="106">
        <f t="shared" si="1"/>
        <v>0.52772881083115208</v>
      </c>
      <c r="H71" s="65">
        <f t="shared" si="10"/>
        <v>98.766447368421055</v>
      </c>
      <c r="I71" s="65">
        <f>'в рублях'!J27/1000</f>
        <v>15800.6</v>
      </c>
      <c r="J71" s="65">
        <f t="shared" si="11"/>
        <v>98.918820782180276</v>
      </c>
      <c r="K71" s="80">
        <f>'в рублях'!K27/1000</f>
        <v>15724.4</v>
      </c>
      <c r="L71" s="80">
        <f t="shared" si="9"/>
        <v>99.517739832664574</v>
      </c>
    </row>
    <row r="72" spans="1:12" ht="16.5" customHeight="1" x14ac:dyDescent="0.2">
      <c r="A72" s="118">
        <v>4</v>
      </c>
      <c r="B72" s="119">
        <v>8</v>
      </c>
      <c r="C72" s="120" t="s">
        <v>38</v>
      </c>
      <c r="D72" s="65">
        <f>'в рублях'!G28/1000</f>
        <v>182287.74917</v>
      </c>
      <c r="E72" s="65">
        <f>'в рублях'!H28/1000</f>
        <v>208479.024</v>
      </c>
      <c r="F72" s="65">
        <f>'в рублях'!I28/1000</f>
        <v>192016.274</v>
      </c>
      <c r="G72" s="106">
        <f t="shared" si="1"/>
        <v>1.0533690545541119</v>
      </c>
      <c r="H72" s="65">
        <f t="shared" si="10"/>
        <v>92.103402210862228</v>
      </c>
      <c r="I72" s="65">
        <f>'в рублях'!J28/1000</f>
        <v>192016.274</v>
      </c>
      <c r="J72" s="65">
        <f t="shared" si="11"/>
        <v>100</v>
      </c>
      <c r="K72" s="80">
        <f>'в рублях'!K28/1000</f>
        <v>192016.274</v>
      </c>
      <c r="L72" s="80">
        <f t="shared" si="9"/>
        <v>100</v>
      </c>
    </row>
    <row r="73" spans="1:12" ht="16.5" customHeight="1" x14ac:dyDescent="0.2">
      <c r="A73" s="118">
        <v>4</v>
      </c>
      <c r="B73" s="119">
        <v>9</v>
      </c>
      <c r="C73" s="120" t="s">
        <v>37</v>
      </c>
      <c r="D73" s="65">
        <f>'в рублях'!G29/1000</f>
        <v>1077608.5370100001</v>
      </c>
      <c r="E73" s="65">
        <f>'в рублях'!H29/1000</f>
        <v>820250.88600000006</v>
      </c>
      <c r="F73" s="65">
        <f>'в рублях'!I29/1000</f>
        <v>904751.13740999997</v>
      </c>
      <c r="G73" s="106">
        <f t="shared" si="1"/>
        <v>0.83959165720826501</v>
      </c>
      <c r="H73" s="65">
        <f t="shared" si="10"/>
        <v>110.30175679810237</v>
      </c>
      <c r="I73" s="65">
        <f>'в рублях'!J29/1000</f>
        <v>748255.53567000001</v>
      </c>
      <c r="J73" s="65">
        <f t="shared" si="11"/>
        <v>82.702911853971855</v>
      </c>
      <c r="K73" s="80">
        <f>'в рублях'!K29/1000</f>
        <v>922092.58345999999</v>
      </c>
      <c r="L73" s="80">
        <f t="shared" si="9"/>
        <v>123.23231028746665</v>
      </c>
    </row>
    <row r="74" spans="1:12" ht="16.5" customHeight="1" x14ac:dyDescent="0.2">
      <c r="A74" s="118">
        <v>4</v>
      </c>
      <c r="B74" s="119">
        <v>10</v>
      </c>
      <c r="C74" s="120" t="s">
        <v>36</v>
      </c>
      <c r="D74" s="65">
        <f>'в рублях'!G30/1000</f>
        <v>12586.360640000001</v>
      </c>
      <c r="E74" s="65">
        <f>'в рублях'!H30/1000</f>
        <v>9009.1970399999991</v>
      </c>
      <c r="F74" s="65">
        <f>'в рублях'!I30/1000</f>
        <v>21734.73</v>
      </c>
      <c r="G74" s="106">
        <f t="shared" si="1"/>
        <v>1.7268478650552952</v>
      </c>
      <c r="H74" s="65">
        <f t="shared" si="10"/>
        <v>241.25046775533727</v>
      </c>
      <c r="I74" s="65">
        <f>'в рублях'!J30/1000</f>
        <v>16734.73</v>
      </c>
      <c r="J74" s="65">
        <f t="shared" si="11"/>
        <v>76.995343397410494</v>
      </c>
      <c r="K74" s="80">
        <f>'в рублях'!K30/1000</f>
        <v>16734.73</v>
      </c>
      <c r="L74" s="80">
        <f t="shared" si="9"/>
        <v>100</v>
      </c>
    </row>
    <row r="75" spans="1:12" ht="16.5" customHeight="1" x14ac:dyDescent="0.2">
      <c r="A75" s="121">
        <v>4</v>
      </c>
      <c r="B75" s="122">
        <v>12</v>
      </c>
      <c r="C75" s="123" t="s">
        <v>35</v>
      </c>
      <c r="D75" s="65">
        <f>'в рублях'!G31/1000</f>
        <v>305832.60931999999</v>
      </c>
      <c r="E75" s="65">
        <f>'в рублях'!H31/1000</f>
        <v>323592.61723000003</v>
      </c>
      <c r="F75" s="65">
        <f>'в рублях'!I31/1000</f>
        <v>488369.32524000003</v>
      </c>
      <c r="G75" s="106">
        <f t="shared" si="1"/>
        <v>1.5968517102406419</v>
      </c>
      <c r="H75" s="65">
        <f t="shared" si="10"/>
        <v>150.92103442300774</v>
      </c>
      <c r="I75" s="65">
        <f>'в рублях'!J31/1000</f>
        <v>466074.32524000003</v>
      </c>
      <c r="J75" s="65">
        <f t="shared" si="11"/>
        <v>95.43480746071765</v>
      </c>
      <c r="K75" s="80">
        <f>'в рублях'!K31/1000</f>
        <v>463635.43635999999</v>
      </c>
      <c r="L75" s="80">
        <f t="shared" si="9"/>
        <v>99.476716749255786</v>
      </c>
    </row>
    <row r="76" spans="1:12" ht="26.45" customHeight="1" x14ac:dyDescent="0.2">
      <c r="A76" s="113">
        <v>5</v>
      </c>
      <c r="B76" s="113" t="s">
        <v>3</v>
      </c>
      <c r="C76" s="114" t="s">
        <v>34</v>
      </c>
      <c r="D76" s="63">
        <f>'в рублях'!G32/1000</f>
        <v>1117924.8388700001</v>
      </c>
      <c r="E76" s="63">
        <f>'в рублях'!H32/1000</f>
        <v>886556.82305000001</v>
      </c>
      <c r="F76" s="63">
        <f>'в рублях'!I32/1000</f>
        <v>935950.1836799999</v>
      </c>
      <c r="G76" s="105">
        <f t="shared" si="1"/>
        <v>0.8372210287643842</v>
      </c>
      <c r="H76" s="63">
        <f t="shared" si="10"/>
        <v>105.57136997266268</v>
      </c>
      <c r="I76" s="63">
        <f>'в рублях'!J32/1000</f>
        <v>954028.83054000011</v>
      </c>
      <c r="J76" s="63">
        <f t="shared" si="11"/>
        <v>101.93158216914044</v>
      </c>
      <c r="K76" s="79">
        <f>'в рублях'!K32/1000</f>
        <v>904003.98054000014</v>
      </c>
      <c r="L76" s="79">
        <f t="shared" si="9"/>
        <v>94.756463494747337</v>
      </c>
    </row>
    <row r="77" spans="1:12" ht="16.5" customHeight="1" x14ac:dyDescent="0.2">
      <c r="A77" s="115">
        <v>5</v>
      </c>
      <c r="B77" s="116">
        <v>1</v>
      </c>
      <c r="C77" s="117" t="s">
        <v>33</v>
      </c>
      <c r="D77" s="65">
        <f>'в рублях'!G33/1000</f>
        <v>329161.36155999999</v>
      </c>
      <c r="E77" s="65">
        <f>'в рублях'!H33/1000</f>
        <v>146755.31596000001</v>
      </c>
      <c r="F77" s="65">
        <f>'в рублях'!I33/1000</f>
        <v>141499.35706000001</v>
      </c>
      <c r="G77" s="106">
        <f t="shared" si="1"/>
        <v>0.42987839274144973</v>
      </c>
      <c r="H77" s="65">
        <f t="shared" si="10"/>
        <v>96.418556380313618</v>
      </c>
      <c r="I77" s="65">
        <f>'в рублях'!J33/1000</f>
        <v>141103.52958</v>
      </c>
      <c r="J77" s="65">
        <f t="shared" si="11"/>
        <v>99.72026199395934</v>
      </c>
      <c r="K77" s="80">
        <f>'в рублях'!K33/1000</f>
        <v>141103.52958</v>
      </c>
      <c r="L77" s="80">
        <f t="shared" si="9"/>
        <v>100</v>
      </c>
    </row>
    <row r="78" spans="1:12" ht="16.5" customHeight="1" x14ac:dyDescent="0.2">
      <c r="A78" s="118">
        <v>5</v>
      </c>
      <c r="B78" s="119">
        <v>2</v>
      </c>
      <c r="C78" s="120" t="s">
        <v>32</v>
      </c>
      <c r="D78" s="65">
        <f>'в рублях'!G34/1000</f>
        <v>80103.960890000002</v>
      </c>
      <c r="E78" s="65">
        <f>'в рублях'!H34/1000</f>
        <v>69182.370999999999</v>
      </c>
      <c r="F78" s="65">
        <f>'в рублях'!I34/1000</f>
        <v>106661.821</v>
      </c>
      <c r="G78" s="106">
        <f t="shared" ref="G78:G116" si="12">F78/D78</f>
        <v>1.3315424083269698</v>
      </c>
      <c r="H78" s="65">
        <f t="shared" si="10"/>
        <v>154.17485619277201</v>
      </c>
      <c r="I78" s="65">
        <f>'в рублях'!J34/1000</f>
        <v>188049.14600000001</v>
      </c>
      <c r="J78" s="65">
        <f t="shared" si="11"/>
        <v>176.30408353894501</v>
      </c>
      <c r="K78" s="80">
        <f>'в рублях'!K34/1000</f>
        <v>150024.296</v>
      </c>
      <c r="L78" s="80">
        <f t="shared" si="9"/>
        <v>79.779301949076654</v>
      </c>
    </row>
    <row r="79" spans="1:12" ht="16.5" customHeight="1" x14ac:dyDescent="0.2">
      <c r="A79" s="118">
        <v>5</v>
      </c>
      <c r="B79" s="119">
        <v>3</v>
      </c>
      <c r="C79" s="120" t="s">
        <v>31</v>
      </c>
      <c r="D79" s="65">
        <f>'в рублях'!G35/1000</f>
        <v>619641.02019000007</v>
      </c>
      <c r="E79" s="65">
        <f>'в рублях'!H35/1000</f>
        <v>607558.76165999996</v>
      </c>
      <c r="F79" s="65">
        <f>'в рублях'!I35/1000</f>
        <v>599152.40872000006</v>
      </c>
      <c r="G79" s="106">
        <f t="shared" si="12"/>
        <v>0.96693470767361789</v>
      </c>
      <c r="H79" s="65">
        <f t="shared" si="10"/>
        <v>98.616372033376379</v>
      </c>
      <c r="I79" s="65">
        <f>'в рублях'!J35/1000</f>
        <v>536239.55805999995</v>
      </c>
      <c r="J79" s="65">
        <f t="shared" si="11"/>
        <v>89.499691606947891</v>
      </c>
      <c r="K79" s="80">
        <f>'в рублях'!K35/1000</f>
        <v>524239.55806000001</v>
      </c>
      <c r="L79" s="80">
        <f t="shared" si="9"/>
        <v>97.762194187349138</v>
      </c>
    </row>
    <row r="80" spans="1:12" ht="36" customHeight="1" x14ac:dyDescent="0.2">
      <c r="A80" s="121">
        <v>5</v>
      </c>
      <c r="B80" s="122">
        <v>5</v>
      </c>
      <c r="C80" s="123" t="s">
        <v>30</v>
      </c>
      <c r="D80" s="65">
        <f>'в рублях'!G36/1000</f>
        <v>89018.496230000004</v>
      </c>
      <c r="E80" s="65">
        <f>'в рублях'!H36/1000</f>
        <v>63060.374429999996</v>
      </c>
      <c r="F80" s="65">
        <f>'в рублях'!I36/1000</f>
        <v>88636.596900000004</v>
      </c>
      <c r="G80" s="106">
        <f t="shared" si="12"/>
        <v>0.99570988787528747</v>
      </c>
      <c r="H80" s="65">
        <f t="shared" si="10"/>
        <v>140.55831050986041</v>
      </c>
      <c r="I80" s="65">
        <f>'в рублях'!J36/1000</f>
        <v>88636.596900000004</v>
      </c>
      <c r="J80" s="65">
        <f t="shared" si="11"/>
        <v>100</v>
      </c>
      <c r="K80" s="80">
        <f>'в рублях'!K36/1000</f>
        <v>88636.596900000004</v>
      </c>
      <c r="L80" s="80">
        <f t="shared" si="9"/>
        <v>100</v>
      </c>
    </row>
    <row r="81" spans="1:12" ht="27" customHeight="1" x14ac:dyDescent="0.2">
      <c r="A81" s="113">
        <v>6</v>
      </c>
      <c r="B81" s="113" t="s">
        <v>3</v>
      </c>
      <c r="C81" s="114" t="s">
        <v>29</v>
      </c>
      <c r="D81" s="63">
        <f>'в рублях'!G37/1000</f>
        <v>163.53899999999999</v>
      </c>
      <c r="E81" s="63">
        <f>'в рублях'!H37/1000</f>
        <v>177.7</v>
      </c>
      <c r="F81" s="63">
        <f>'в рублях'!I37/1000</f>
        <v>204.4</v>
      </c>
      <c r="G81" s="105">
        <f t="shared" si="12"/>
        <v>1.249854774702059</v>
      </c>
      <c r="H81" s="63">
        <f t="shared" si="10"/>
        <v>115.02532357906586</v>
      </c>
      <c r="I81" s="63">
        <f>'в рублях'!J37/1000</f>
        <v>204.6</v>
      </c>
      <c r="J81" s="63">
        <f t="shared" si="11"/>
        <v>100.09784735812133</v>
      </c>
      <c r="K81" s="79">
        <f>'в рублях'!K37/1000</f>
        <v>204.6</v>
      </c>
      <c r="L81" s="79">
        <f t="shared" si="9"/>
        <v>100</v>
      </c>
    </row>
    <row r="82" spans="1:12" ht="16.5" customHeight="1" x14ac:dyDescent="0.2">
      <c r="A82" s="124">
        <v>6</v>
      </c>
      <c r="B82" s="125">
        <v>5</v>
      </c>
      <c r="C82" s="126" t="s">
        <v>28</v>
      </c>
      <c r="D82" s="65">
        <f>'в рублях'!G38/1000</f>
        <v>163.53899999999999</v>
      </c>
      <c r="E82" s="65">
        <f>'в рублях'!H38/1000</f>
        <v>177.7</v>
      </c>
      <c r="F82" s="65">
        <f>'в рублях'!I38/1000</f>
        <v>204.4</v>
      </c>
      <c r="G82" s="106">
        <f t="shared" si="12"/>
        <v>1.249854774702059</v>
      </c>
      <c r="H82" s="65">
        <f t="shared" si="10"/>
        <v>115.02532357906586</v>
      </c>
      <c r="I82" s="65">
        <f>'в рублях'!J38/1000</f>
        <v>204.6</v>
      </c>
      <c r="J82" s="65">
        <f t="shared" si="11"/>
        <v>100.09784735812133</v>
      </c>
      <c r="K82" s="80">
        <f>'в рублях'!K38/1000</f>
        <v>204.6</v>
      </c>
      <c r="L82" s="80">
        <f t="shared" si="9"/>
        <v>100</v>
      </c>
    </row>
    <row r="83" spans="1:12" ht="25.15" customHeight="1" x14ac:dyDescent="0.2">
      <c r="A83" s="113">
        <v>7</v>
      </c>
      <c r="B83" s="113" t="s">
        <v>3</v>
      </c>
      <c r="C83" s="114" t="s">
        <v>27</v>
      </c>
      <c r="D83" s="63">
        <f>'в рублях'!G39/1000</f>
        <v>7174083.1174100004</v>
      </c>
      <c r="E83" s="63">
        <f>'в рублях'!H39/1000</f>
        <v>7777775.9849899998</v>
      </c>
      <c r="F83" s="63">
        <f>'в рублях'!I39/1000</f>
        <v>8530805.4346500002</v>
      </c>
      <c r="G83" s="105">
        <f t="shared" si="12"/>
        <v>1.189114385076961</v>
      </c>
      <c r="H83" s="63">
        <f t="shared" si="10"/>
        <v>109.68180944158381</v>
      </c>
      <c r="I83" s="63">
        <f>'в рублях'!J39/1000</f>
        <v>7168527.7195999995</v>
      </c>
      <c r="J83" s="63">
        <f t="shared" si="11"/>
        <v>84.031077423044138</v>
      </c>
      <c r="K83" s="79">
        <f>'в рублях'!K39/1000</f>
        <v>6598641.0943900002</v>
      </c>
      <c r="L83" s="79">
        <f t="shared" si="9"/>
        <v>92.050158031030136</v>
      </c>
    </row>
    <row r="84" spans="1:12" ht="16.5" customHeight="1" x14ac:dyDescent="0.2">
      <c r="A84" s="115">
        <v>7</v>
      </c>
      <c r="B84" s="116">
        <v>1</v>
      </c>
      <c r="C84" s="117" t="s">
        <v>26</v>
      </c>
      <c r="D84" s="65">
        <f>'в рублях'!G40/1000</f>
        <v>1930135.8165899999</v>
      </c>
      <c r="E84" s="65">
        <f>'в рублях'!H40/1000</f>
        <v>2129290.9864000003</v>
      </c>
      <c r="F84" s="65">
        <f>'в рублях'!I40/1000</f>
        <v>2312857.30963</v>
      </c>
      <c r="G84" s="106">
        <f t="shared" si="12"/>
        <v>1.1982873379947738</v>
      </c>
      <c r="H84" s="65">
        <f t="shared" si="10"/>
        <v>108.62100691744139</v>
      </c>
      <c r="I84" s="65">
        <f>'в рублях'!J40/1000</f>
        <v>2312376.12163</v>
      </c>
      <c r="J84" s="65">
        <f t="shared" si="11"/>
        <v>99.979195084884978</v>
      </c>
      <c r="K84" s="80">
        <f>'в рублях'!K40/1000</f>
        <v>2312356.4416300002</v>
      </c>
      <c r="L84" s="80">
        <f t="shared" si="9"/>
        <v>99.999148927381853</v>
      </c>
    </row>
    <row r="85" spans="1:12" ht="16.5" customHeight="1" x14ac:dyDescent="0.2">
      <c r="A85" s="118">
        <v>7</v>
      </c>
      <c r="B85" s="119">
        <v>2</v>
      </c>
      <c r="C85" s="120" t="s">
        <v>25</v>
      </c>
      <c r="D85" s="65">
        <f>'в рублях'!G41/1000</f>
        <v>3890342.1887600003</v>
      </c>
      <c r="E85" s="65">
        <f>'в рублях'!H41/1000</f>
        <v>4596919.2227400001</v>
      </c>
      <c r="F85" s="65">
        <f>'в рублях'!I41/1000</f>
        <v>5418410.65123</v>
      </c>
      <c r="G85" s="106">
        <f t="shared" si="12"/>
        <v>1.3927851043244741</v>
      </c>
      <c r="H85" s="65">
        <f t="shared" si="10"/>
        <v>117.8704777849098</v>
      </c>
      <c r="I85" s="65">
        <f>'в рублях'!J41/1000</f>
        <v>4058694.7071799999</v>
      </c>
      <c r="J85" s="65">
        <f t="shared" si="11"/>
        <v>74.905631345211177</v>
      </c>
      <c r="K85" s="80">
        <f>'в рублях'!K41/1000</f>
        <v>3488808.0819699997</v>
      </c>
      <c r="L85" s="80">
        <f t="shared" si="9"/>
        <v>85.958869382270933</v>
      </c>
    </row>
    <row r="86" spans="1:12" ht="16.5" customHeight="1" x14ac:dyDescent="0.2">
      <c r="A86" s="118">
        <v>7</v>
      </c>
      <c r="B86" s="119">
        <v>3</v>
      </c>
      <c r="C86" s="120" t="s">
        <v>24</v>
      </c>
      <c r="D86" s="65">
        <f>'в рублях'!G42/1000</f>
        <v>402105.09337000002</v>
      </c>
      <c r="E86" s="65">
        <f>'в рублях'!H42/1000</f>
        <v>385036.15075999999</v>
      </c>
      <c r="F86" s="65">
        <f>'в рублях'!I42/1000</f>
        <v>465888.24477999995</v>
      </c>
      <c r="G86" s="106">
        <f t="shared" si="12"/>
        <v>1.1586230875004346</v>
      </c>
      <c r="H86" s="65">
        <f t="shared" si="10"/>
        <v>120.99857217573229</v>
      </c>
      <c r="I86" s="65">
        <f>'в рублях'!J42/1000</f>
        <v>465784.84977999999</v>
      </c>
      <c r="J86" s="65">
        <f t="shared" si="11"/>
        <v>99.977806909455552</v>
      </c>
      <c r="K86" s="80">
        <f>'в рублях'!K42/1000</f>
        <v>465784.84977999999</v>
      </c>
      <c r="L86" s="80">
        <f t="shared" si="9"/>
        <v>100</v>
      </c>
    </row>
    <row r="87" spans="1:12" ht="16.5" customHeight="1" x14ac:dyDescent="0.2">
      <c r="A87" s="118">
        <v>7</v>
      </c>
      <c r="B87" s="119">
        <v>7</v>
      </c>
      <c r="C87" s="120" t="s">
        <v>23</v>
      </c>
      <c r="D87" s="65">
        <f>'в рублях'!G43/1000</f>
        <v>641918.39885</v>
      </c>
      <c r="E87" s="65">
        <f>'в рублях'!H43/1000</f>
        <v>281099.54200000002</v>
      </c>
      <c r="F87" s="65">
        <f>'в рублях'!I43/1000</f>
        <v>84286.396459999989</v>
      </c>
      <c r="G87" s="106">
        <f t="shared" si="12"/>
        <v>0.13130391123077245</v>
      </c>
      <c r="H87" s="65">
        <f t="shared" si="10"/>
        <v>29.984537100384173</v>
      </c>
      <c r="I87" s="65">
        <f>'в рублях'!J43/1000</f>
        <v>82703.02046</v>
      </c>
      <c r="J87" s="65">
        <f t="shared" si="11"/>
        <v>98.121433509437779</v>
      </c>
      <c r="K87" s="80">
        <f>'в рублях'!K43/1000</f>
        <v>82703.02046</v>
      </c>
      <c r="L87" s="80">
        <f t="shared" si="9"/>
        <v>100</v>
      </c>
    </row>
    <row r="88" spans="1:12" ht="16.5" customHeight="1" x14ac:dyDescent="0.2">
      <c r="A88" s="121">
        <v>7</v>
      </c>
      <c r="B88" s="122">
        <v>9</v>
      </c>
      <c r="C88" s="123" t="s">
        <v>22</v>
      </c>
      <c r="D88" s="65">
        <f>'в рублях'!G44/1000</f>
        <v>309581.61984</v>
      </c>
      <c r="E88" s="65">
        <f>'в рублях'!H44/1000</f>
        <v>385430.08308999997</v>
      </c>
      <c r="F88" s="65">
        <f>'в рублях'!I44/1000</f>
        <v>249362.83255000002</v>
      </c>
      <c r="G88" s="106">
        <f t="shared" si="12"/>
        <v>0.80548332513692944</v>
      </c>
      <c r="H88" s="65">
        <f t="shared" si="10"/>
        <v>64.697293618301316</v>
      </c>
      <c r="I88" s="65">
        <f>'в рублях'!J44/1000</f>
        <v>248969.02055000002</v>
      </c>
      <c r="J88" s="65">
        <f t="shared" si="11"/>
        <v>99.842072695448294</v>
      </c>
      <c r="K88" s="80">
        <f>'в рублях'!K44/1000</f>
        <v>248988.70055000001</v>
      </c>
      <c r="L88" s="80">
        <f t="shared" si="9"/>
        <v>100.00790459791202</v>
      </c>
    </row>
    <row r="89" spans="1:12" ht="23.45" customHeight="1" x14ac:dyDescent="0.2">
      <c r="A89" s="113">
        <v>8</v>
      </c>
      <c r="B89" s="113" t="s">
        <v>3</v>
      </c>
      <c r="C89" s="114" t="s">
        <v>21</v>
      </c>
      <c r="D89" s="63">
        <f>'в рублях'!G45/1000</f>
        <v>245641.03058000002</v>
      </c>
      <c r="E89" s="63">
        <f>'в рублях'!H45/1000</f>
        <v>242195.69175</v>
      </c>
      <c r="F89" s="63">
        <f>'в рублях'!I45/1000</f>
        <v>280500.94299000001</v>
      </c>
      <c r="G89" s="105">
        <f t="shared" si="12"/>
        <v>1.1419140455798034</v>
      </c>
      <c r="H89" s="63">
        <f t="shared" si="10"/>
        <v>115.81582684779528</v>
      </c>
      <c r="I89" s="63">
        <f>'в рублях'!J45/1000</f>
        <v>270142.41610999999</v>
      </c>
      <c r="J89" s="63">
        <f t="shared" si="11"/>
        <v>96.307132956637048</v>
      </c>
      <c r="K89" s="79">
        <f>'в рублях'!K45/1000</f>
        <v>270149.19111000001</v>
      </c>
      <c r="L89" s="79">
        <f t="shared" si="9"/>
        <v>100.00250793640539</v>
      </c>
    </row>
    <row r="90" spans="1:12" ht="16.5" customHeight="1" x14ac:dyDescent="0.2">
      <c r="A90" s="115">
        <v>8</v>
      </c>
      <c r="B90" s="116">
        <v>1</v>
      </c>
      <c r="C90" s="117" t="s">
        <v>20</v>
      </c>
      <c r="D90" s="65">
        <f>'в рублях'!G46/1000</f>
        <v>245534.83058000001</v>
      </c>
      <c r="E90" s="65">
        <f>'в рублях'!H46/1000</f>
        <v>242089.49174999999</v>
      </c>
      <c r="F90" s="65">
        <f>'в рублях'!I46/1000</f>
        <v>280393.34299000003</v>
      </c>
      <c r="G90" s="106">
        <f t="shared" si="12"/>
        <v>1.1419697251410628</v>
      </c>
      <c r="H90" s="65">
        <f t="shared" si="10"/>
        <v>115.82218664804978</v>
      </c>
      <c r="I90" s="65">
        <f>'в рублях'!J46/1000</f>
        <v>270033.41610999999</v>
      </c>
      <c r="J90" s="65">
        <f t="shared" si="11"/>
        <v>96.305216532772846</v>
      </c>
      <c r="K90" s="80">
        <f>'в рублях'!K46/1000</f>
        <v>270038.79110999999</v>
      </c>
      <c r="L90" s="80">
        <f t="shared" si="9"/>
        <v>100.00199049439044</v>
      </c>
    </row>
    <row r="91" spans="1:12" ht="16.5" customHeight="1" x14ac:dyDescent="0.2">
      <c r="A91" s="121">
        <v>8</v>
      </c>
      <c r="B91" s="122">
        <v>4</v>
      </c>
      <c r="C91" s="123" t="s">
        <v>19</v>
      </c>
      <c r="D91" s="65">
        <f>'в рублях'!G47/1000</f>
        <v>106.2</v>
      </c>
      <c r="E91" s="65">
        <f>'в рублях'!H47/1000</f>
        <v>106.2</v>
      </c>
      <c r="F91" s="65">
        <f>'в рублях'!I47/1000</f>
        <v>107.6</v>
      </c>
      <c r="G91" s="106">
        <f t="shared" si="12"/>
        <v>1.0131826741996233</v>
      </c>
      <c r="H91" s="65">
        <f t="shared" si="10"/>
        <v>101.31826741996232</v>
      </c>
      <c r="I91" s="65">
        <f>'в рублях'!J47/1000</f>
        <v>109</v>
      </c>
      <c r="J91" s="65">
        <f t="shared" si="11"/>
        <v>101.3011152416357</v>
      </c>
      <c r="K91" s="80">
        <f>'в рублях'!K47/1000</f>
        <v>110.4</v>
      </c>
      <c r="L91" s="80">
        <f t="shared" si="9"/>
        <v>101.28440366972478</v>
      </c>
    </row>
    <row r="92" spans="1:12" ht="21" customHeight="1" x14ac:dyDescent="0.2">
      <c r="A92" s="113">
        <v>9</v>
      </c>
      <c r="B92" s="113" t="s">
        <v>3</v>
      </c>
      <c r="C92" s="114" t="s">
        <v>18</v>
      </c>
      <c r="D92" s="63">
        <f>'в рублях'!G48/1000</f>
        <v>3399.9834700000001</v>
      </c>
      <c r="E92" s="63">
        <f>'в рублях'!H48/1000</f>
        <v>4664.3</v>
      </c>
      <c r="F92" s="63">
        <f>'в рублях'!I48/1000</f>
        <v>4664.3</v>
      </c>
      <c r="G92" s="106">
        <f t="shared" si="12"/>
        <v>1.371859610835108</v>
      </c>
      <c r="H92" s="63">
        <f t="shared" si="10"/>
        <v>100</v>
      </c>
      <c r="I92" s="63">
        <f>'в рублях'!J48/1000</f>
        <v>4664.3</v>
      </c>
      <c r="J92" s="63">
        <f t="shared" si="11"/>
        <v>100</v>
      </c>
      <c r="K92" s="79">
        <f>'в рублях'!K48/1000</f>
        <v>4664.3</v>
      </c>
      <c r="L92" s="79">
        <f t="shared" si="9"/>
        <v>100</v>
      </c>
    </row>
    <row r="93" spans="1:12" ht="16.5" customHeight="1" x14ac:dyDescent="0.2">
      <c r="A93" s="124">
        <v>9</v>
      </c>
      <c r="B93" s="125">
        <v>9</v>
      </c>
      <c r="C93" s="126" t="s">
        <v>17</v>
      </c>
      <c r="D93" s="65">
        <f>'в рублях'!G49/1000</f>
        <v>3399.9834700000001</v>
      </c>
      <c r="E93" s="65">
        <f>'в рублях'!H49/1000</f>
        <v>4664.3</v>
      </c>
      <c r="F93" s="65">
        <f>'в рублях'!I49/1000</f>
        <v>4664.3</v>
      </c>
      <c r="G93" s="106">
        <f t="shared" si="12"/>
        <v>1.371859610835108</v>
      </c>
      <c r="H93" s="65">
        <f t="shared" si="10"/>
        <v>100</v>
      </c>
      <c r="I93" s="65">
        <f>'в рублях'!J49/1000</f>
        <v>4664.3</v>
      </c>
      <c r="J93" s="65">
        <f t="shared" si="11"/>
        <v>100</v>
      </c>
      <c r="K93" s="80">
        <f>'в рублях'!K49/1000</f>
        <v>4664.3</v>
      </c>
      <c r="L93" s="80">
        <f t="shared" si="9"/>
        <v>100</v>
      </c>
    </row>
    <row r="94" spans="1:12" ht="25.9" customHeight="1" x14ac:dyDescent="0.2">
      <c r="A94" s="113">
        <v>10</v>
      </c>
      <c r="B94" s="113" t="s">
        <v>3</v>
      </c>
      <c r="C94" s="114" t="s">
        <v>16</v>
      </c>
      <c r="D94" s="63">
        <f>'в рублях'!G50/1000</f>
        <v>521912.48493000004</v>
      </c>
      <c r="E94" s="63">
        <f>'в рублях'!H50/1000</f>
        <v>335865.05835000001</v>
      </c>
      <c r="F94" s="63">
        <f>'в рублях'!I50/1000</f>
        <v>323222.99661000003</v>
      </c>
      <c r="G94" s="105">
        <f t="shared" si="12"/>
        <v>0.61930497150945019</v>
      </c>
      <c r="H94" s="63">
        <f t="shared" si="10"/>
        <v>96.235969945159979</v>
      </c>
      <c r="I94" s="63">
        <f>'в рублях'!J50/1000</f>
        <v>330645.04745000007</v>
      </c>
      <c r="J94" s="63">
        <f t="shared" si="11"/>
        <v>102.2962632355505</v>
      </c>
      <c r="K94" s="79">
        <f>'в рублях'!K50/1000</f>
        <v>342243.86324000004</v>
      </c>
      <c r="L94" s="79">
        <f t="shared" si="9"/>
        <v>103.50793573938346</v>
      </c>
    </row>
    <row r="95" spans="1:12" ht="16.5" customHeight="1" x14ac:dyDescent="0.2">
      <c r="A95" s="115">
        <v>10</v>
      </c>
      <c r="B95" s="116">
        <v>1</v>
      </c>
      <c r="C95" s="117" t="s">
        <v>15</v>
      </c>
      <c r="D95" s="65">
        <f>'в рублях'!G51/1000</f>
        <v>7508.1091500000002</v>
      </c>
      <c r="E95" s="65">
        <f>'в рублях'!H51/1000</f>
        <v>8257.9639999999999</v>
      </c>
      <c r="F95" s="65">
        <f>'в рублях'!I51/1000</f>
        <v>8257.9639999999999</v>
      </c>
      <c r="G95" s="106">
        <f t="shared" si="12"/>
        <v>1.0998726623466841</v>
      </c>
      <c r="H95" s="65">
        <f t="shared" si="10"/>
        <v>100</v>
      </c>
      <c r="I95" s="65">
        <f>'в рублях'!J51/1000</f>
        <v>8257.9639999999999</v>
      </c>
      <c r="J95" s="65">
        <f t="shared" si="11"/>
        <v>100</v>
      </c>
      <c r="K95" s="80">
        <f>'в рублях'!K51/1000</f>
        <v>8257.9639999999999</v>
      </c>
      <c r="L95" s="80">
        <f t="shared" si="9"/>
        <v>100</v>
      </c>
    </row>
    <row r="96" spans="1:12" ht="16.5" hidden="1" customHeight="1" x14ac:dyDescent="0.2">
      <c r="A96" s="118">
        <v>10</v>
      </c>
      <c r="B96" s="119">
        <v>2</v>
      </c>
      <c r="C96" s="120" t="s">
        <v>14</v>
      </c>
      <c r="D96" s="65">
        <f>'в рублях'!G52/1000</f>
        <v>0</v>
      </c>
      <c r="E96" s="65">
        <f>'в рублях'!H52/1000</f>
        <v>0</v>
      </c>
      <c r="F96" s="65">
        <f>'в рублях'!I52/1000</f>
        <v>0</v>
      </c>
      <c r="G96" s="106" t="e">
        <f t="shared" si="12"/>
        <v>#DIV/0!</v>
      </c>
      <c r="H96" s="65" t="e">
        <f t="shared" si="10"/>
        <v>#DIV/0!</v>
      </c>
      <c r="I96" s="65">
        <f>'в рублях'!J52/1000</f>
        <v>0</v>
      </c>
      <c r="J96" s="65" t="e">
        <f t="shared" si="11"/>
        <v>#DIV/0!</v>
      </c>
      <c r="K96" s="80">
        <f>'в рублях'!K52/1000</f>
        <v>0</v>
      </c>
      <c r="L96" s="80" t="e">
        <f t="shared" si="9"/>
        <v>#DIV/0!</v>
      </c>
    </row>
    <row r="97" spans="1:12" ht="16.5" customHeight="1" x14ac:dyDescent="0.2">
      <c r="A97" s="118">
        <v>10</v>
      </c>
      <c r="B97" s="119">
        <v>3</v>
      </c>
      <c r="C97" s="120" t="s">
        <v>13</v>
      </c>
      <c r="D97" s="65">
        <f>'в рублях'!G53/1000</f>
        <v>27035.821600000003</v>
      </c>
      <c r="E97" s="65">
        <f>'в рублях'!H53/1000</f>
        <v>43442.130239999999</v>
      </c>
      <c r="F97" s="65">
        <f>'в рублях'!I53/1000</f>
        <v>20450.930239999998</v>
      </c>
      <c r="G97" s="106">
        <f t="shared" si="12"/>
        <v>0.75643827447063772</v>
      </c>
      <c r="H97" s="65">
        <f t="shared" si="10"/>
        <v>47.076260135073888</v>
      </c>
      <c r="I97" s="65">
        <f>'в рублях'!J53/1000</f>
        <v>20892.430239999998</v>
      </c>
      <c r="J97" s="65">
        <f t="shared" si="11"/>
        <v>102.15882600360385</v>
      </c>
      <c r="K97" s="80">
        <f>'в рублях'!K53/1000</f>
        <v>30090.930239999998</v>
      </c>
      <c r="L97" s="80">
        <f t="shared" si="9"/>
        <v>144.02790816737462</v>
      </c>
    </row>
    <row r="98" spans="1:12" ht="16.5" customHeight="1" x14ac:dyDescent="0.2">
      <c r="A98" s="118">
        <v>10</v>
      </c>
      <c r="B98" s="119">
        <v>4</v>
      </c>
      <c r="C98" s="120" t="s">
        <v>12</v>
      </c>
      <c r="D98" s="65">
        <f>'в рублях'!G54/1000</f>
        <v>292788.93748999998</v>
      </c>
      <c r="E98" s="65">
        <f>'в рублях'!H54/1000</f>
        <v>109816.52631999999</v>
      </c>
      <c r="F98" s="65">
        <f>'в рублях'!I54/1000</f>
        <v>102049.47368000001</v>
      </c>
      <c r="G98" s="106">
        <f t="shared" si="12"/>
        <v>0.34854279179685688</v>
      </c>
      <c r="H98" s="65">
        <f t="shared" si="10"/>
        <v>92.92724610741449</v>
      </c>
      <c r="I98" s="65">
        <f>'в рублях'!J54/1000</f>
        <v>109567.26316</v>
      </c>
      <c r="J98" s="65">
        <f t="shared" si="11"/>
        <v>107.3668086751469</v>
      </c>
      <c r="K98" s="80">
        <f>'в рублях'!K54/1000</f>
        <v>111967.57895000001</v>
      </c>
      <c r="L98" s="80">
        <f t="shared" si="9"/>
        <v>102.19072350697931</v>
      </c>
    </row>
    <row r="99" spans="1:12" ht="16.5" customHeight="1" x14ac:dyDescent="0.2">
      <c r="A99" s="121">
        <v>10</v>
      </c>
      <c r="B99" s="122">
        <v>6</v>
      </c>
      <c r="C99" s="123" t="s">
        <v>11</v>
      </c>
      <c r="D99" s="65">
        <f>'в рублях'!G55/1000</f>
        <v>194579.61669</v>
      </c>
      <c r="E99" s="65">
        <f>'в рублях'!H55/1000</f>
        <v>174348.43779</v>
      </c>
      <c r="F99" s="65">
        <f>'в рублях'!I55/1000</f>
        <v>192464.62868999998</v>
      </c>
      <c r="G99" s="106">
        <f t="shared" si="12"/>
        <v>0.98913047504164031</v>
      </c>
      <c r="H99" s="65">
        <f t="shared" si="10"/>
        <v>110.39079622945671</v>
      </c>
      <c r="I99" s="65">
        <f>'в рублях'!J55/1000</f>
        <v>191927.39005000002</v>
      </c>
      <c r="J99" s="65">
        <f t="shared" si="11"/>
        <v>99.720863701732284</v>
      </c>
      <c r="K99" s="80">
        <f>'в рублях'!K55/1000</f>
        <v>191927.39005000002</v>
      </c>
      <c r="L99" s="80">
        <f t="shared" si="9"/>
        <v>100</v>
      </c>
    </row>
    <row r="100" spans="1:12" ht="38.450000000000003" customHeight="1" x14ac:dyDescent="0.2">
      <c r="A100" s="113">
        <v>11</v>
      </c>
      <c r="B100" s="113" t="s">
        <v>3</v>
      </c>
      <c r="C100" s="114" t="s">
        <v>10</v>
      </c>
      <c r="D100" s="63">
        <f>'в рублях'!G56/1000</f>
        <v>340182.28285000002</v>
      </c>
      <c r="E100" s="63">
        <f>'в рублях'!H56/1000</f>
        <v>362265.50336000003</v>
      </c>
      <c r="F100" s="63">
        <f>'в рублях'!I56/1000</f>
        <v>397125.63024999999</v>
      </c>
      <c r="G100" s="105">
        <f t="shared" si="12"/>
        <v>1.1673906910228731</v>
      </c>
      <c r="H100" s="63">
        <f t="shared" si="10"/>
        <v>109.62281160272605</v>
      </c>
      <c r="I100" s="63">
        <f>'в рублях'!J56/1000</f>
        <v>402039.10394999996</v>
      </c>
      <c r="J100" s="63">
        <f t="shared" si="11"/>
        <v>101.23725927659386</v>
      </c>
      <c r="K100" s="79">
        <f>'в рублях'!K56/1000</f>
        <v>402039.10394999996</v>
      </c>
      <c r="L100" s="79">
        <f t="shared" si="9"/>
        <v>100</v>
      </c>
    </row>
    <row r="101" spans="1:12" ht="23.45" customHeight="1" x14ac:dyDescent="0.2">
      <c r="A101" s="115">
        <v>11</v>
      </c>
      <c r="B101" s="116">
        <v>1</v>
      </c>
      <c r="C101" s="117" t="s">
        <v>9</v>
      </c>
      <c r="D101" s="65">
        <f>'в рублях'!G57/1000</f>
        <v>195479.44386000003</v>
      </c>
      <c r="E101" s="65">
        <f>'в рублях'!H57/1000</f>
        <v>343126.46724000003</v>
      </c>
      <c r="F101" s="65">
        <f>'в рублях'!I57/1000</f>
        <v>246684.48022999999</v>
      </c>
      <c r="G101" s="106">
        <f t="shared" si="12"/>
        <v>1.261945887295814</v>
      </c>
      <c r="H101" s="65">
        <f t="shared" si="10"/>
        <v>71.893165868040242</v>
      </c>
      <c r="I101" s="65">
        <f>'в рублях'!J57/1000</f>
        <v>250419.84865999999</v>
      </c>
      <c r="J101" s="65">
        <f t="shared" si="11"/>
        <v>101.51422919938753</v>
      </c>
      <c r="K101" s="80">
        <f>'в рублях'!K57/1000</f>
        <v>250419.84865999999</v>
      </c>
      <c r="L101" s="80">
        <f t="shared" si="9"/>
        <v>100</v>
      </c>
    </row>
    <row r="102" spans="1:12" ht="23.45" customHeight="1" x14ac:dyDescent="0.2">
      <c r="A102" s="118">
        <v>11</v>
      </c>
      <c r="B102" s="118">
        <v>2</v>
      </c>
      <c r="C102" s="127" t="s">
        <v>70</v>
      </c>
      <c r="D102" s="65">
        <v>0</v>
      </c>
      <c r="E102" s="65">
        <f>'в рублях'!H58/1000</f>
        <v>0</v>
      </c>
      <c r="F102" s="65">
        <f>'в рублях'!I58/1000</f>
        <v>0</v>
      </c>
      <c r="G102" s="106"/>
      <c r="H102" s="65">
        <f>'в рублях'!I58/1000</f>
        <v>0</v>
      </c>
      <c r="I102" s="65">
        <f>'в рублях'!J58/1000</f>
        <v>0</v>
      </c>
      <c r="J102" s="65"/>
      <c r="K102" s="80">
        <f>'в рублях'!K58/1000</f>
        <v>0</v>
      </c>
      <c r="L102" s="80"/>
    </row>
    <row r="103" spans="1:12" ht="23.45" customHeight="1" x14ac:dyDescent="0.2">
      <c r="A103" s="124">
        <v>11</v>
      </c>
      <c r="B103" s="125">
        <v>3</v>
      </c>
      <c r="C103" s="126" t="s">
        <v>71</v>
      </c>
      <c r="D103" s="65">
        <v>0</v>
      </c>
      <c r="E103" s="65">
        <f>'в рублях'!H59/1000</f>
        <v>211.26316</v>
      </c>
      <c r="F103" s="65">
        <f>'в рублях'!I59/1000</f>
        <v>123538.90901999999</v>
      </c>
      <c r="G103" s="106"/>
      <c r="H103" s="65">
        <f t="shared" si="10"/>
        <v>58476.314100385505</v>
      </c>
      <c r="I103" s="65">
        <f>'в рублях'!J59/1000</f>
        <v>124717.01429000001</v>
      </c>
      <c r="J103" s="65">
        <f t="shared" si="11"/>
        <v>100.9536309486182</v>
      </c>
      <c r="K103" s="80">
        <f>'в рублях'!K59/1000</f>
        <v>124717.01429000001</v>
      </c>
      <c r="L103" s="80">
        <f t="shared" si="9"/>
        <v>100</v>
      </c>
    </row>
    <row r="104" spans="1:12" ht="36.6" customHeight="1" x14ac:dyDescent="0.2">
      <c r="A104" s="121">
        <v>11</v>
      </c>
      <c r="B104" s="122">
        <v>5</v>
      </c>
      <c r="C104" s="123" t="s">
        <v>8</v>
      </c>
      <c r="D104" s="65">
        <f>'в рублях'!G60/1000</f>
        <v>25913.687269999999</v>
      </c>
      <c r="E104" s="65">
        <f>'в рублях'!H60/1000</f>
        <v>18927.772960000002</v>
      </c>
      <c r="F104" s="65">
        <f>'в рублях'!I60/1000</f>
        <v>26902.241000000002</v>
      </c>
      <c r="G104" s="106">
        <f t="shared" si="12"/>
        <v>1.0381479377944196</v>
      </c>
      <c r="H104" s="65">
        <f t="shared" si="10"/>
        <v>142.13104234107422</v>
      </c>
      <c r="I104" s="65">
        <f>'в рублях'!J60/1000</f>
        <v>26902.241000000002</v>
      </c>
      <c r="J104" s="65">
        <f t="shared" si="11"/>
        <v>100</v>
      </c>
      <c r="K104" s="80">
        <f>'в рублях'!K60/1000</f>
        <v>26902.241000000002</v>
      </c>
      <c r="L104" s="80">
        <f t="shared" si="9"/>
        <v>100</v>
      </c>
    </row>
    <row r="105" spans="1:12" ht="33.6" customHeight="1" x14ac:dyDescent="0.2">
      <c r="A105" s="113">
        <v>12</v>
      </c>
      <c r="B105" s="113" t="s">
        <v>3</v>
      </c>
      <c r="C105" s="114" t="s">
        <v>7</v>
      </c>
      <c r="D105" s="63">
        <f>'в рублях'!G61/1000</f>
        <v>111494.89812</v>
      </c>
      <c r="E105" s="63">
        <f>'в рублях'!H61/1000</f>
        <v>108689.54243</v>
      </c>
      <c r="F105" s="63">
        <f>'в рублях'!I61/1000</f>
        <v>97831.949859999993</v>
      </c>
      <c r="G105" s="105">
        <f t="shared" si="12"/>
        <v>0.87745674026003584</v>
      </c>
      <c r="H105" s="63">
        <f t="shared" si="10"/>
        <v>90.010453326737775</v>
      </c>
      <c r="I105" s="63">
        <f>'в рублях'!J61/1000</f>
        <v>97831.949859999993</v>
      </c>
      <c r="J105" s="63">
        <f t="shared" si="11"/>
        <v>100</v>
      </c>
      <c r="K105" s="79">
        <f>'в рублях'!K61/1000</f>
        <v>97831.949859999993</v>
      </c>
      <c r="L105" s="79">
        <f t="shared" si="9"/>
        <v>100</v>
      </c>
    </row>
    <row r="106" spans="1:12" ht="19.149999999999999" customHeight="1" x14ac:dyDescent="0.2">
      <c r="A106" s="115">
        <v>12</v>
      </c>
      <c r="B106" s="116">
        <v>2</v>
      </c>
      <c r="C106" s="117" t="s">
        <v>6</v>
      </c>
      <c r="D106" s="65">
        <f>'в рублях'!G62/1000</f>
        <v>103574.89812</v>
      </c>
      <c r="E106" s="65">
        <f>'в рублях'!H62/1000</f>
        <v>103839.54243</v>
      </c>
      <c r="F106" s="65">
        <f>'в рублях'!I62/1000</f>
        <v>90542.149900000004</v>
      </c>
      <c r="G106" s="106">
        <f t="shared" si="12"/>
        <v>0.87417078407453042</v>
      </c>
      <c r="H106" s="65">
        <f t="shared" si="10"/>
        <v>87.194288207727809</v>
      </c>
      <c r="I106" s="65">
        <f>'в рублях'!J62/1000</f>
        <v>90542.149900000004</v>
      </c>
      <c r="J106" s="65">
        <f t="shared" si="11"/>
        <v>100</v>
      </c>
      <c r="K106" s="80">
        <f>'в рублях'!K62/1000</f>
        <v>90542.149900000004</v>
      </c>
      <c r="L106" s="80">
        <f t="shared" si="9"/>
        <v>100</v>
      </c>
    </row>
    <row r="107" spans="1:12" ht="34.9" customHeight="1" x14ac:dyDescent="0.2">
      <c r="A107" s="121">
        <v>12</v>
      </c>
      <c r="B107" s="122">
        <v>4</v>
      </c>
      <c r="C107" s="123" t="s">
        <v>5</v>
      </c>
      <c r="D107" s="65">
        <f>'в рублях'!G63/1000</f>
        <v>7920</v>
      </c>
      <c r="E107" s="65">
        <f>'в рублях'!H63/1000</f>
        <v>4850</v>
      </c>
      <c r="F107" s="65">
        <f>'в рублях'!I63/1000</f>
        <v>7289.7999600000003</v>
      </c>
      <c r="G107" s="106">
        <f t="shared" si="12"/>
        <v>0.92042928787878786</v>
      </c>
      <c r="H107" s="65">
        <f t="shared" si="10"/>
        <v>150.305153814433</v>
      </c>
      <c r="I107" s="65">
        <f>'в рублях'!J63/1000</f>
        <v>7289.7999600000003</v>
      </c>
      <c r="J107" s="65">
        <f t="shared" si="11"/>
        <v>100</v>
      </c>
      <c r="K107" s="80">
        <f>'в рублях'!K63/1000</f>
        <v>7289.7999600000003</v>
      </c>
      <c r="L107" s="80">
        <f t="shared" si="9"/>
        <v>100</v>
      </c>
    </row>
    <row r="108" spans="1:12" ht="39" customHeight="1" x14ac:dyDescent="0.2">
      <c r="A108" s="113">
        <v>13</v>
      </c>
      <c r="B108" s="113" t="s">
        <v>3</v>
      </c>
      <c r="C108" s="114" t="s">
        <v>4</v>
      </c>
      <c r="D108" s="63">
        <f>'в рублях'!G64/1000</f>
        <v>76.539029999999997</v>
      </c>
      <c r="E108" s="63">
        <f>'в рублях'!H64/1000</f>
        <v>5000</v>
      </c>
      <c r="F108" s="63">
        <f>'в рублях'!I64/1000</f>
        <v>5000</v>
      </c>
      <c r="G108" s="105">
        <f t="shared" si="12"/>
        <v>65.326147979664754</v>
      </c>
      <c r="H108" s="63">
        <f t="shared" si="10"/>
        <v>100</v>
      </c>
      <c r="I108" s="63">
        <f>'в рублях'!J64/1000</f>
        <v>5000</v>
      </c>
      <c r="J108" s="63">
        <f t="shared" si="11"/>
        <v>100</v>
      </c>
      <c r="K108" s="79">
        <f>'в рублях'!K64/1000</f>
        <v>0</v>
      </c>
      <c r="L108" s="79">
        <f t="shared" si="9"/>
        <v>0</v>
      </c>
    </row>
    <row r="109" spans="1:12" ht="44.45" customHeight="1" x14ac:dyDescent="0.2">
      <c r="A109" s="115">
        <v>13</v>
      </c>
      <c r="B109" s="116">
        <v>1</v>
      </c>
      <c r="C109" s="117" t="s">
        <v>2</v>
      </c>
      <c r="D109" s="65">
        <f>'в рублях'!G65/1000</f>
        <v>76.539029999999997</v>
      </c>
      <c r="E109" s="65">
        <f>'в рублях'!H65/1000</f>
        <v>5000</v>
      </c>
      <c r="F109" s="65">
        <f>'в рублях'!I65/1000</f>
        <v>5000</v>
      </c>
      <c r="G109" s="106">
        <f t="shared" si="12"/>
        <v>65.326147979664754</v>
      </c>
      <c r="H109" s="65">
        <f t="shared" si="10"/>
        <v>100</v>
      </c>
      <c r="I109" s="65">
        <f>'в рублях'!J65/1000</f>
        <v>5000</v>
      </c>
      <c r="J109" s="65">
        <f t="shared" si="11"/>
        <v>100</v>
      </c>
      <c r="K109" s="80">
        <f>'в рублях'!K65/1000</f>
        <v>0</v>
      </c>
      <c r="L109" s="80">
        <f t="shared" si="9"/>
        <v>0</v>
      </c>
    </row>
    <row r="110" spans="1:12" ht="409.6" hidden="1" customHeight="1" x14ac:dyDescent="0.2">
      <c r="A110" s="118">
        <v>0</v>
      </c>
      <c r="B110" s="118">
        <v>0</v>
      </c>
      <c r="C110" s="128" t="s">
        <v>1</v>
      </c>
      <c r="D110" s="63">
        <f>'в рублях'!G66/1000</f>
        <v>0</v>
      </c>
      <c r="E110" s="63">
        <f>'в рублях'!H66/1000</f>
        <v>0</v>
      </c>
      <c r="F110" s="63">
        <f>'в рублях'!I66/1000</f>
        <v>6978213.7000000002</v>
      </c>
      <c r="G110" s="105" t="e">
        <f t="shared" si="12"/>
        <v>#DIV/0!</v>
      </c>
      <c r="H110" s="65" t="e">
        <f t="shared" si="10"/>
        <v>#DIV/0!</v>
      </c>
      <c r="I110" s="63">
        <f>'в рублях'!J66/1000</f>
        <v>7034414</v>
      </c>
      <c r="J110" s="65">
        <f t="shared" si="11"/>
        <v>100.80536799840336</v>
      </c>
      <c r="K110" s="79">
        <f>'в рублях'!K66/1000</f>
        <v>6983014.7000000002</v>
      </c>
      <c r="L110" s="80">
        <f t="shared" si="9"/>
        <v>99.269316534397888</v>
      </c>
    </row>
    <row r="111" spans="1:12" ht="17.25" customHeight="1" x14ac:dyDescent="0.25">
      <c r="A111" s="129"/>
      <c r="B111" s="130"/>
      <c r="C111" s="131" t="s">
        <v>0</v>
      </c>
      <c r="D111" s="63">
        <f>'в рублях'!G67/1000</f>
        <v>12229759.111210002</v>
      </c>
      <c r="E111" s="63">
        <f>'в рублях'!H67/1000</f>
        <v>12478107.300000001</v>
      </c>
      <c r="F111" s="63">
        <f>'в рублях'!I67/1000</f>
        <v>13874833</v>
      </c>
      <c r="G111" s="105">
        <f t="shared" si="12"/>
        <v>1.1345140058631324</v>
      </c>
      <c r="H111" s="63">
        <f t="shared" si="10"/>
        <v>111.19340991722358</v>
      </c>
      <c r="I111" s="63">
        <f>'в рублях'!J67/1000</f>
        <v>12358827.300000001</v>
      </c>
      <c r="J111" s="65">
        <f t="shared" si="11"/>
        <v>89.073701283467713</v>
      </c>
      <c r="K111" s="79">
        <f>'в рублях'!K67/1000</f>
        <v>12011454.699999999</v>
      </c>
      <c r="L111" s="79">
        <f t="shared" si="9"/>
        <v>97.189275393467128</v>
      </c>
    </row>
    <row r="112" spans="1:12" s="103" customFormat="1" ht="17.25" customHeight="1" x14ac:dyDescent="0.25">
      <c r="A112" s="132"/>
      <c r="B112" s="133"/>
      <c r="C112" s="84" t="s">
        <v>135</v>
      </c>
      <c r="D112" s="99">
        <f>D53-D111</f>
        <v>-10974.511210000142</v>
      </c>
      <c r="E112" s="99">
        <f>E53-E111</f>
        <v>-185000</v>
      </c>
      <c r="F112" s="99">
        <f t="shared" ref="F112:K112" si="13">F53-F111</f>
        <v>-238000</v>
      </c>
      <c r="G112" s="105">
        <f t="shared" si="12"/>
        <v>21.686615052443589</v>
      </c>
      <c r="H112" s="99">
        <f>F112/E112*100</f>
        <v>128.64864864864865</v>
      </c>
      <c r="I112" s="99">
        <f t="shared" si="13"/>
        <v>-215000</v>
      </c>
      <c r="J112" s="99">
        <f>I112/F112*100</f>
        <v>90.336134453781511</v>
      </c>
      <c r="K112" s="99">
        <f t="shared" si="13"/>
        <v>-200000</v>
      </c>
      <c r="L112" s="101">
        <f>K112/I112*100</f>
        <v>93.023255813953483</v>
      </c>
    </row>
    <row r="113" spans="1:12" s="103" customFormat="1" ht="34.5" customHeight="1" x14ac:dyDescent="0.25">
      <c r="A113" s="132"/>
      <c r="B113" s="133"/>
      <c r="C113" s="104" t="s">
        <v>132</v>
      </c>
      <c r="D113" s="99">
        <f>D115+D116+D114</f>
        <v>10974.5</v>
      </c>
      <c r="E113" s="99">
        <f>E115+E116+E114</f>
        <v>185000</v>
      </c>
      <c r="F113" s="99">
        <f>F115+F116</f>
        <v>238000</v>
      </c>
      <c r="G113" s="105">
        <f t="shared" si="12"/>
        <v>21.686637204428447</v>
      </c>
      <c r="H113" s="99">
        <f t="shared" ref="H113:H116" si="14">F113/E113*100</f>
        <v>128.64864864864865</v>
      </c>
      <c r="I113" s="99">
        <f>I115+I116</f>
        <v>215000</v>
      </c>
      <c r="J113" s="99">
        <f t="shared" ref="J113:J116" si="15">I113/F113*100</f>
        <v>90.336134453781511</v>
      </c>
      <c r="K113" s="99">
        <f>K115+K116</f>
        <v>200000</v>
      </c>
      <c r="L113" s="101">
        <f t="shared" ref="L113:L116" si="16">K113/I113*100</f>
        <v>93.023255813953483</v>
      </c>
    </row>
    <row r="114" spans="1:12" s="103" customFormat="1" ht="42.75" customHeight="1" x14ac:dyDescent="0.25">
      <c r="A114" s="132">
        <v>10200</v>
      </c>
      <c r="B114" s="133"/>
      <c r="C114" s="104" t="s">
        <v>136</v>
      </c>
      <c r="D114" s="99">
        <v>0</v>
      </c>
      <c r="E114" s="99">
        <v>0</v>
      </c>
      <c r="F114" s="99"/>
      <c r="G114" s="105"/>
      <c r="H114" s="99"/>
      <c r="I114" s="99"/>
      <c r="J114" s="99"/>
      <c r="K114" s="99"/>
      <c r="L114" s="101"/>
    </row>
    <row r="115" spans="1:12" s="103" customFormat="1" ht="57.75" customHeight="1" x14ac:dyDescent="0.25">
      <c r="A115" s="132">
        <v>10300</v>
      </c>
      <c r="B115" s="133"/>
      <c r="C115" s="104" t="s">
        <v>133</v>
      </c>
      <c r="D115" s="99">
        <v>53360</v>
      </c>
      <c r="E115" s="99">
        <v>-54000</v>
      </c>
      <c r="F115" s="99">
        <v>-80000</v>
      </c>
      <c r="G115" s="105">
        <f t="shared" si="12"/>
        <v>-1.4992503748125936</v>
      </c>
      <c r="H115" s="99"/>
      <c r="I115" s="99">
        <v>-49340</v>
      </c>
      <c r="J115" s="99"/>
      <c r="K115" s="101">
        <v>0</v>
      </c>
      <c r="L115" s="101"/>
    </row>
    <row r="116" spans="1:12" s="103" customFormat="1" ht="45.75" customHeight="1" x14ac:dyDescent="0.25">
      <c r="A116" s="132">
        <v>10500</v>
      </c>
      <c r="B116" s="133"/>
      <c r="C116" s="104" t="s">
        <v>134</v>
      </c>
      <c r="D116" s="99">
        <v>-42385.5</v>
      </c>
      <c r="E116" s="99">
        <v>239000</v>
      </c>
      <c r="F116" s="99">
        <v>318000</v>
      </c>
      <c r="G116" s="105">
        <f t="shared" si="12"/>
        <v>-7.5025657359238416</v>
      </c>
      <c r="H116" s="99">
        <f t="shared" si="14"/>
        <v>133.05439330543933</v>
      </c>
      <c r="I116" s="99">
        <v>264340</v>
      </c>
      <c r="J116" s="99">
        <f t="shared" si="15"/>
        <v>83.125786163522008</v>
      </c>
      <c r="K116" s="101">
        <v>200000</v>
      </c>
      <c r="L116" s="101">
        <f t="shared" si="16"/>
        <v>75.660134675039728</v>
      </c>
    </row>
    <row r="117" spans="1:12" ht="16.5" customHeight="1" x14ac:dyDescent="0.3">
      <c r="A117" s="7"/>
      <c r="B117" s="7"/>
      <c r="C117" s="8"/>
      <c r="D117" s="7"/>
      <c r="E117" s="7"/>
      <c r="F117" s="81"/>
      <c r="G117" s="81"/>
      <c r="H117" s="81"/>
      <c r="I117" s="6"/>
      <c r="J117" s="6"/>
      <c r="K117" s="6"/>
      <c r="L117" s="6"/>
    </row>
    <row r="118" spans="1:12" ht="17.25" customHeight="1" x14ac:dyDescent="0.3">
      <c r="A118" s="4"/>
      <c r="B118" s="4"/>
      <c r="C118" s="5"/>
      <c r="D118" s="4"/>
      <c r="E118" s="4"/>
      <c r="F118" s="4"/>
      <c r="G118" s="4"/>
      <c r="H118" s="4"/>
      <c r="I118" s="3"/>
      <c r="J118" s="3"/>
      <c r="K118" s="3"/>
      <c r="L118" s="3"/>
    </row>
  </sheetData>
  <mergeCells count="57">
    <mergeCell ref="A8:B9"/>
    <mergeCell ref="C6:K6"/>
    <mergeCell ref="C8:C9"/>
    <mergeCell ref="F8:H8"/>
    <mergeCell ref="I8:J8"/>
    <mergeCell ref="K2:L2"/>
    <mergeCell ref="I3:L3"/>
    <mergeCell ref="K8:L8"/>
    <mergeCell ref="A50:B50"/>
    <mergeCell ref="A53:B53"/>
    <mergeCell ref="B4:K4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33:B33"/>
    <mergeCell ref="A34:B34"/>
    <mergeCell ref="A36:B36"/>
    <mergeCell ref="A46:B46"/>
    <mergeCell ref="A45:B45"/>
    <mergeCell ref="A37:B37"/>
    <mergeCell ref="A39:B39"/>
    <mergeCell ref="A43:B43"/>
    <mergeCell ref="A44:B44"/>
    <mergeCell ref="A35:B35"/>
    <mergeCell ref="A13:B13"/>
    <mergeCell ref="A27:B27"/>
    <mergeCell ref="A28:B28"/>
    <mergeCell ref="A31:B31"/>
    <mergeCell ref="A32:B32"/>
    <mergeCell ref="A26:B26"/>
    <mergeCell ref="A29:B29"/>
    <mergeCell ref="A30:B30"/>
    <mergeCell ref="A22:B22"/>
    <mergeCell ref="A23:B23"/>
    <mergeCell ref="A24:B24"/>
    <mergeCell ref="A25:B25"/>
    <mergeCell ref="A51:B51"/>
    <mergeCell ref="A52:B52"/>
    <mergeCell ref="A42:B42"/>
    <mergeCell ref="A40:B40"/>
    <mergeCell ref="A38:B38"/>
    <mergeCell ref="A49:B49"/>
    <mergeCell ref="A47:B47"/>
    <mergeCell ref="A48:B48"/>
    <mergeCell ref="A41:B41"/>
    <mergeCell ref="A112:B112"/>
    <mergeCell ref="A113:B113"/>
    <mergeCell ref="A115:B115"/>
    <mergeCell ref="A116:B116"/>
    <mergeCell ref="A114:B114"/>
  </mergeCells>
  <pageMargins left="0.59055118110236204" right="0.59055118110236204" top="0.17" bottom="0.17" header="0.17" footer="0.17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opLeftCell="D38" zoomScale="79" zoomScaleNormal="79" workbookViewId="0">
      <selection activeCell="D52" sqref="A52:XFD52"/>
    </sheetView>
  </sheetViews>
  <sheetFormatPr defaultColWidth="9.140625" defaultRowHeight="12.75" x14ac:dyDescent="0.2"/>
  <cols>
    <col min="1" max="3" width="0" style="1" hidden="1" customWidth="1"/>
    <col min="4" max="4" width="43.28515625" style="1" customWidth="1"/>
    <col min="5" max="5" width="5.7109375" style="1" customWidth="1"/>
    <col min="6" max="6" width="5.5703125" style="1" customWidth="1"/>
    <col min="7" max="7" width="21.42578125" style="1" customWidth="1"/>
    <col min="8" max="8" width="21.28515625" style="1" customWidth="1"/>
    <col min="9" max="9" width="21.140625" style="1" customWidth="1"/>
    <col min="10" max="10" width="20.7109375" style="1" customWidth="1"/>
    <col min="11" max="11" width="21" style="1" customWidth="1"/>
    <col min="12" max="12" width="0" style="1" hidden="1" customWidth="1"/>
    <col min="13" max="256" width="9.140625" style="1" customWidth="1"/>
    <col min="257" max="16384" width="9.140625" style="1"/>
  </cols>
  <sheetData>
    <row r="1" spans="1:12" ht="16.5" customHeight="1" x14ac:dyDescent="0.3">
      <c r="A1" s="58"/>
      <c r="B1" s="58"/>
      <c r="C1" s="58"/>
      <c r="D1" s="57"/>
      <c r="E1" s="57"/>
      <c r="F1" s="56"/>
      <c r="G1" s="56"/>
      <c r="H1" s="56"/>
      <c r="I1" s="56"/>
      <c r="J1" s="7"/>
      <c r="K1" s="55"/>
      <c r="L1" s="2"/>
    </row>
    <row r="2" spans="1:12" ht="19.5" customHeight="1" x14ac:dyDescent="0.25">
      <c r="A2" s="51"/>
      <c r="B2" s="51"/>
      <c r="C2" s="51"/>
      <c r="D2" s="49"/>
      <c r="E2" s="49"/>
      <c r="F2" s="2"/>
      <c r="G2" s="2"/>
      <c r="H2" s="2"/>
      <c r="I2" s="2"/>
      <c r="J2" s="54"/>
      <c r="K2" s="76" t="s">
        <v>67</v>
      </c>
      <c r="L2" s="2"/>
    </row>
    <row r="3" spans="1:12" ht="18.600000000000001" customHeight="1" x14ac:dyDescent="0.25">
      <c r="A3" s="51"/>
      <c r="B3" s="51"/>
      <c r="C3" s="51"/>
      <c r="D3" s="49"/>
      <c r="E3" s="53"/>
      <c r="F3" s="2"/>
      <c r="G3" s="2"/>
      <c r="H3" s="2"/>
      <c r="I3" s="2"/>
      <c r="J3" s="137" t="s">
        <v>62</v>
      </c>
      <c r="K3" s="137"/>
      <c r="L3" s="2"/>
    </row>
    <row r="4" spans="1:12" ht="42" customHeight="1" x14ac:dyDescent="0.25">
      <c r="A4" s="51"/>
      <c r="B4" s="51"/>
      <c r="C4" s="51"/>
      <c r="D4" s="140" t="s">
        <v>74</v>
      </c>
      <c r="E4" s="140"/>
      <c r="F4" s="140"/>
      <c r="G4" s="140"/>
      <c r="H4" s="140"/>
      <c r="I4" s="140"/>
      <c r="J4" s="140"/>
      <c r="K4" s="140"/>
      <c r="L4" s="74"/>
    </row>
    <row r="5" spans="1:12" ht="13.9" hidden="1" customHeight="1" x14ac:dyDescent="0.25">
      <c r="A5" s="51"/>
      <c r="B5" s="51"/>
      <c r="C5" s="51"/>
      <c r="D5" s="71"/>
      <c r="E5" s="71"/>
      <c r="F5" s="72"/>
      <c r="G5" s="72"/>
      <c r="H5" s="72"/>
      <c r="I5" s="72"/>
      <c r="J5" s="73"/>
      <c r="K5" s="70"/>
      <c r="L5" s="2"/>
    </row>
    <row r="6" spans="1:12" ht="7.9" hidden="1" customHeight="1" x14ac:dyDescent="0.25">
      <c r="A6" s="51"/>
      <c r="B6" s="51"/>
      <c r="C6" s="51"/>
      <c r="D6" s="142"/>
      <c r="E6" s="142"/>
      <c r="F6" s="142"/>
      <c r="G6" s="142"/>
      <c r="H6" s="142"/>
      <c r="I6" s="142"/>
      <c r="J6" s="142"/>
      <c r="K6" s="142"/>
      <c r="L6" s="2"/>
    </row>
    <row r="7" spans="1:12" ht="17.25" customHeight="1" thickBot="1" x14ac:dyDescent="0.3">
      <c r="A7" s="51"/>
      <c r="B7" s="52"/>
      <c r="C7" s="52"/>
      <c r="D7" s="51"/>
      <c r="E7" s="51"/>
      <c r="F7" s="50"/>
      <c r="G7" s="50"/>
      <c r="H7" s="50"/>
      <c r="I7" s="50"/>
      <c r="J7" s="49"/>
      <c r="K7" s="75" t="s">
        <v>63</v>
      </c>
      <c r="L7" s="2"/>
    </row>
    <row r="8" spans="1:12" ht="22.15" customHeight="1" x14ac:dyDescent="0.25">
      <c r="A8" s="20"/>
      <c r="B8" s="48" t="s">
        <v>58</v>
      </c>
      <c r="C8" s="47" t="s">
        <v>57</v>
      </c>
      <c r="D8" s="143" t="s">
        <v>56</v>
      </c>
      <c r="E8" s="143" t="s">
        <v>61</v>
      </c>
      <c r="F8" s="143" t="s">
        <v>60</v>
      </c>
      <c r="G8" s="143" t="s">
        <v>75</v>
      </c>
      <c r="H8" s="143" t="s">
        <v>76</v>
      </c>
      <c r="I8" s="143" t="s">
        <v>72</v>
      </c>
      <c r="J8" s="143" t="s">
        <v>77</v>
      </c>
      <c r="K8" s="143" t="s">
        <v>78</v>
      </c>
      <c r="L8" s="2"/>
    </row>
    <row r="9" spans="1:12" ht="35.450000000000003" customHeight="1" x14ac:dyDescent="0.25">
      <c r="A9" s="20"/>
      <c r="B9" s="46"/>
      <c r="C9" s="59"/>
      <c r="D9" s="144"/>
      <c r="E9" s="144"/>
      <c r="F9" s="144"/>
      <c r="G9" s="144"/>
      <c r="H9" s="144"/>
      <c r="I9" s="144"/>
      <c r="J9" s="144"/>
      <c r="K9" s="144"/>
      <c r="L9" s="2"/>
    </row>
    <row r="10" spans="1:12" ht="16.5" customHeight="1" x14ac:dyDescent="0.25">
      <c r="A10" s="20"/>
      <c r="B10" s="46"/>
      <c r="C10" s="45"/>
      <c r="D10" s="44">
        <v>1</v>
      </c>
      <c r="E10" s="44">
        <v>2</v>
      </c>
      <c r="F10" s="44">
        <v>3</v>
      </c>
      <c r="G10" s="44">
        <v>4</v>
      </c>
      <c r="H10" s="44">
        <v>5</v>
      </c>
      <c r="I10" s="44">
        <v>6</v>
      </c>
      <c r="J10" s="44">
        <v>7</v>
      </c>
      <c r="K10" s="44">
        <v>8</v>
      </c>
      <c r="L10" s="2"/>
    </row>
    <row r="11" spans="1:12" ht="25.15" customHeight="1" x14ac:dyDescent="0.25">
      <c r="A11" s="14"/>
      <c r="B11" s="28">
        <v>100</v>
      </c>
      <c r="C11" s="27">
        <v>113</v>
      </c>
      <c r="D11" s="30" t="s">
        <v>53</v>
      </c>
      <c r="E11" s="29">
        <v>1</v>
      </c>
      <c r="F11" s="29" t="s">
        <v>3</v>
      </c>
      <c r="G11" s="63">
        <f>G12+G13+G14+G15+G16+G17+G18+G19</f>
        <v>863499239.88999999</v>
      </c>
      <c r="H11" s="63">
        <f>H12+H13+H14+H15+H16+H17+H18+H19</f>
        <v>1182107068.1300001</v>
      </c>
      <c r="I11" s="62">
        <f>I12+I13+I14+I15+I16+I17+I18+I19</f>
        <v>1413533883.1500001</v>
      </c>
      <c r="J11" s="62">
        <f t="shared" ref="J11:K11" si="0">J12+J13+J14+J15+J16+J17+J18+J19</f>
        <v>1449975418.6099999</v>
      </c>
      <c r="K11" s="62">
        <f t="shared" si="0"/>
        <v>1544398425.5999999</v>
      </c>
      <c r="L11" s="21"/>
    </row>
    <row r="12" spans="1:12" ht="79.150000000000006" customHeight="1" x14ac:dyDescent="0.25">
      <c r="A12" s="14"/>
      <c r="B12" s="28"/>
      <c r="C12" s="27">
        <v>102</v>
      </c>
      <c r="D12" s="26" t="s">
        <v>52</v>
      </c>
      <c r="E12" s="25">
        <v>1</v>
      </c>
      <c r="F12" s="24">
        <v>2</v>
      </c>
      <c r="G12" s="64">
        <v>6192106.8799999999</v>
      </c>
      <c r="H12" s="64">
        <v>6279952</v>
      </c>
      <c r="I12" s="23">
        <v>7753423</v>
      </c>
      <c r="J12" s="23">
        <v>7753423</v>
      </c>
      <c r="K12" s="22">
        <v>7753423</v>
      </c>
      <c r="L12" s="21"/>
    </row>
    <row r="13" spans="1:12" ht="88.15" customHeight="1" x14ac:dyDescent="0.25">
      <c r="A13" s="14"/>
      <c r="B13" s="28"/>
      <c r="C13" s="27">
        <v>103</v>
      </c>
      <c r="D13" s="38" t="s">
        <v>51</v>
      </c>
      <c r="E13" s="16">
        <v>1</v>
      </c>
      <c r="F13" s="37">
        <v>3</v>
      </c>
      <c r="G13" s="65">
        <v>30271691.390000001</v>
      </c>
      <c r="H13" s="65">
        <v>30681864</v>
      </c>
      <c r="I13" s="9">
        <v>33478245</v>
      </c>
      <c r="J13" s="9">
        <v>33114995</v>
      </c>
      <c r="K13" s="36">
        <v>33114995</v>
      </c>
      <c r="L13" s="21"/>
    </row>
    <row r="14" spans="1:12" ht="108" customHeight="1" x14ac:dyDescent="0.25">
      <c r="A14" s="14"/>
      <c r="B14" s="28"/>
      <c r="C14" s="27">
        <v>104</v>
      </c>
      <c r="D14" s="38" t="s">
        <v>50</v>
      </c>
      <c r="E14" s="16">
        <v>1</v>
      </c>
      <c r="F14" s="37">
        <v>4</v>
      </c>
      <c r="G14" s="65">
        <v>268708818.83999997</v>
      </c>
      <c r="H14" s="65">
        <v>292471893</v>
      </c>
      <c r="I14" s="9">
        <v>308820834.94999999</v>
      </c>
      <c r="J14" s="9">
        <v>308820834.94999999</v>
      </c>
      <c r="K14" s="36">
        <v>308820834.94999999</v>
      </c>
      <c r="L14" s="21"/>
    </row>
    <row r="15" spans="1:12" ht="22.15" customHeight="1" x14ac:dyDescent="0.25">
      <c r="A15" s="14"/>
      <c r="B15" s="28"/>
      <c r="C15" s="27">
        <v>105</v>
      </c>
      <c r="D15" s="38" t="s">
        <v>49</v>
      </c>
      <c r="E15" s="16">
        <v>1</v>
      </c>
      <c r="F15" s="37">
        <v>5</v>
      </c>
      <c r="G15" s="65">
        <v>8100</v>
      </c>
      <c r="H15" s="65">
        <v>1600</v>
      </c>
      <c r="I15" s="9">
        <v>8900</v>
      </c>
      <c r="J15" s="9">
        <v>4000</v>
      </c>
      <c r="K15" s="36">
        <v>50400</v>
      </c>
      <c r="L15" s="21"/>
    </row>
    <row r="16" spans="1:12" ht="77.45" customHeight="1" x14ac:dyDescent="0.25">
      <c r="A16" s="14"/>
      <c r="B16" s="28"/>
      <c r="C16" s="27">
        <v>106</v>
      </c>
      <c r="D16" s="38" t="s">
        <v>48</v>
      </c>
      <c r="E16" s="16">
        <v>1</v>
      </c>
      <c r="F16" s="37">
        <v>6</v>
      </c>
      <c r="G16" s="65">
        <v>81972605.980000004</v>
      </c>
      <c r="H16" s="65">
        <v>89696050</v>
      </c>
      <c r="I16" s="9">
        <v>100685963</v>
      </c>
      <c r="J16" s="9">
        <v>100685963.94</v>
      </c>
      <c r="K16" s="36">
        <v>100685963.94</v>
      </c>
      <c r="L16" s="21"/>
    </row>
    <row r="17" spans="1:12" ht="34.9" customHeight="1" x14ac:dyDescent="0.25">
      <c r="A17" s="14"/>
      <c r="B17" s="28"/>
      <c r="C17" s="27"/>
      <c r="D17" s="38" t="s">
        <v>69</v>
      </c>
      <c r="E17" s="16">
        <v>1</v>
      </c>
      <c r="F17" s="37">
        <v>7</v>
      </c>
      <c r="G17" s="65"/>
      <c r="H17" s="65">
        <v>0</v>
      </c>
      <c r="I17" s="60">
        <v>0</v>
      </c>
      <c r="J17" s="9">
        <v>0</v>
      </c>
      <c r="K17" s="36">
        <v>0</v>
      </c>
      <c r="L17" s="21"/>
    </row>
    <row r="18" spans="1:12" ht="16.5" customHeight="1" x14ac:dyDescent="0.25">
      <c r="A18" s="14"/>
      <c r="B18" s="28"/>
      <c r="C18" s="27">
        <v>111</v>
      </c>
      <c r="D18" s="38" t="s">
        <v>47</v>
      </c>
      <c r="E18" s="16">
        <v>1</v>
      </c>
      <c r="F18" s="37">
        <v>11</v>
      </c>
      <c r="G18" s="65">
        <v>0</v>
      </c>
      <c r="H18" s="65">
        <v>267236452</v>
      </c>
      <c r="I18" s="9">
        <v>188218574.69</v>
      </c>
      <c r="J18" s="9">
        <v>460673706.95999998</v>
      </c>
      <c r="K18" s="36">
        <v>561341553.95000005</v>
      </c>
      <c r="L18" s="21"/>
    </row>
    <row r="19" spans="1:12" ht="27.6" customHeight="1" x14ac:dyDescent="0.25">
      <c r="A19" s="14"/>
      <c r="B19" s="28"/>
      <c r="C19" s="27">
        <v>113</v>
      </c>
      <c r="D19" s="35" t="s">
        <v>46</v>
      </c>
      <c r="E19" s="34">
        <v>1</v>
      </c>
      <c r="F19" s="33">
        <v>13</v>
      </c>
      <c r="G19" s="66">
        <v>476345916.80000001</v>
      </c>
      <c r="H19" s="66">
        <v>495739257.13</v>
      </c>
      <c r="I19" s="32">
        <v>774567942.50999999</v>
      </c>
      <c r="J19" s="32">
        <v>538922494.75999999</v>
      </c>
      <c r="K19" s="31">
        <v>532631254.75999999</v>
      </c>
      <c r="L19" s="21"/>
    </row>
    <row r="20" spans="1:12" ht="42" customHeight="1" x14ac:dyDescent="0.25">
      <c r="A20" s="14"/>
      <c r="B20" s="28">
        <v>300</v>
      </c>
      <c r="C20" s="27">
        <v>314</v>
      </c>
      <c r="D20" s="30" t="s">
        <v>45</v>
      </c>
      <c r="E20" s="29">
        <v>3</v>
      </c>
      <c r="F20" s="29" t="s">
        <v>3</v>
      </c>
      <c r="G20" s="63">
        <f>G21+G22+G24+G23</f>
        <v>235265354.56</v>
      </c>
      <c r="H20" s="63">
        <f>H21+H22+H24+H23</f>
        <v>183578839.56999999</v>
      </c>
      <c r="I20" s="63">
        <f t="shared" ref="I20:K20" si="1">I21+I22+I24+I23</f>
        <v>243845486.89000002</v>
      </c>
      <c r="J20" s="63">
        <f t="shared" si="1"/>
        <v>217395105.16</v>
      </c>
      <c r="K20" s="79">
        <f t="shared" si="1"/>
        <v>217395105.16</v>
      </c>
      <c r="L20" s="21"/>
    </row>
    <row r="21" spans="1:12" ht="16.5" customHeight="1" x14ac:dyDescent="0.25">
      <c r="A21" s="14"/>
      <c r="B21" s="28"/>
      <c r="C21" s="27">
        <v>304</v>
      </c>
      <c r="D21" s="26" t="s">
        <v>44</v>
      </c>
      <c r="E21" s="25">
        <v>3</v>
      </c>
      <c r="F21" s="24">
        <v>4</v>
      </c>
      <c r="G21" s="64">
        <v>9963549.9700000007</v>
      </c>
      <c r="H21" s="64">
        <v>11010600</v>
      </c>
      <c r="I21" s="23">
        <v>13357400</v>
      </c>
      <c r="J21" s="23">
        <v>13338300</v>
      </c>
      <c r="K21" s="22">
        <v>13338300</v>
      </c>
      <c r="L21" s="21"/>
    </row>
    <row r="22" spans="1:12" ht="69.599999999999994" customHeight="1" x14ac:dyDescent="0.25">
      <c r="A22" s="14"/>
      <c r="B22" s="28"/>
      <c r="C22" s="27">
        <v>309</v>
      </c>
      <c r="D22" s="38" t="s">
        <v>43</v>
      </c>
      <c r="E22" s="16">
        <v>3</v>
      </c>
      <c r="F22" s="37">
        <v>9</v>
      </c>
      <c r="G22" s="65">
        <f>19243500</f>
        <v>19243500</v>
      </c>
      <c r="H22" s="65">
        <v>25992182.039999999</v>
      </c>
      <c r="I22" s="9">
        <v>32007661.43</v>
      </c>
      <c r="J22" s="9">
        <v>25836905.399999999</v>
      </c>
      <c r="K22" s="36">
        <v>25836905.399999999</v>
      </c>
      <c r="L22" s="21"/>
    </row>
    <row r="23" spans="1:12" ht="69.599999999999994" customHeight="1" x14ac:dyDescent="0.25">
      <c r="A23" s="14"/>
      <c r="B23" s="28"/>
      <c r="C23" s="27"/>
      <c r="D23" s="35" t="s">
        <v>73</v>
      </c>
      <c r="E23" s="34">
        <v>3</v>
      </c>
      <c r="F23" s="33">
        <v>10</v>
      </c>
      <c r="G23" s="66">
        <v>143561706.31999999</v>
      </c>
      <c r="H23" s="66">
        <v>138719414.88999999</v>
      </c>
      <c r="I23" s="32">
        <v>145612991.62</v>
      </c>
      <c r="J23" s="32">
        <v>144362457.12</v>
      </c>
      <c r="K23" s="31">
        <v>144362457.12</v>
      </c>
      <c r="L23" s="21"/>
    </row>
    <row r="24" spans="1:12" ht="62.45" customHeight="1" x14ac:dyDescent="0.25">
      <c r="A24" s="14"/>
      <c r="B24" s="28"/>
      <c r="C24" s="27">
        <v>314</v>
      </c>
      <c r="D24" s="35" t="s">
        <v>42</v>
      </c>
      <c r="E24" s="34">
        <v>3</v>
      </c>
      <c r="F24" s="33">
        <v>14</v>
      </c>
      <c r="G24" s="66">
        <v>62496598.270000003</v>
      </c>
      <c r="H24" s="66">
        <v>7856642.6399999997</v>
      </c>
      <c r="I24" s="32">
        <v>52867433.840000004</v>
      </c>
      <c r="J24" s="32">
        <v>33857442.640000001</v>
      </c>
      <c r="K24" s="31">
        <v>33857442.640000001</v>
      </c>
      <c r="L24" s="21"/>
    </row>
    <row r="25" spans="1:12" ht="29.45" customHeight="1" x14ac:dyDescent="0.25">
      <c r="A25" s="14"/>
      <c r="B25" s="28">
        <v>400</v>
      </c>
      <c r="C25" s="27">
        <v>412</v>
      </c>
      <c r="D25" s="30" t="s">
        <v>41</v>
      </c>
      <c r="E25" s="29">
        <v>4</v>
      </c>
      <c r="F25" s="29" t="s">
        <v>3</v>
      </c>
      <c r="G25" s="63">
        <f>G26+G27+G28+G29+G30+G31</f>
        <v>1616115802.5</v>
      </c>
      <c r="H25" s="63">
        <f>H26+H27+H28+H29+H30+H31</f>
        <v>1389230788.3699999</v>
      </c>
      <c r="I25" s="62">
        <f>I26+I27+I28+I29+I30+I31</f>
        <v>1642147791.9199998</v>
      </c>
      <c r="J25" s="62">
        <f t="shared" ref="J25:K25" si="2">J26+J27+J28+J29+J30+J31</f>
        <v>1458372808.72</v>
      </c>
      <c r="K25" s="62">
        <f t="shared" si="2"/>
        <v>1629883086.1500001</v>
      </c>
      <c r="L25" s="21"/>
    </row>
    <row r="26" spans="1:12" ht="18.600000000000001" customHeight="1" x14ac:dyDescent="0.25">
      <c r="A26" s="14"/>
      <c r="B26" s="28"/>
      <c r="C26" s="27">
        <v>401</v>
      </c>
      <c r="D26" s="26" t="s">
        <v>40</v>
      </c>
      <c r="E26" s="25">
        <v>4</v>
      </c>
      <c r="F26" s="24">
        <v>1</v>
      </c>
      <c r="G26" s="64">
        <v>7532538.1100000003</v>
      </c>
      <c r="H26" s="64">
        <v>11726264.1</v>
      </c>
      <c r="I26" s="23">
        <v>19303025.27</v>
      </c>
      <c r="J26" s="23">
        <v>19491343.809999999</v>
      </c>
      <c r="K26" s="22">
        <v>19679662.329999998</v>
      </c>
      <c r="L26" s="21"/>
    </row>
    <row r="27" spans="1:12" ht="16.5" customHeight="1" x14ac:dyDescent="0.25">
      <c r="A27" s="14"/>
      <c r="B27" s="28"/>
      <c r="C27" s="27">
        <v>405</v>
      </c>
      <c r="D27" s="38" t="s">
        <v>39</v>
      </c>
      <c r="E27" s="16">
        <v>4</v>
      </c>
      <c r="F27" s="37">
        <v>5</v>
      </c>
      <c r="G27" s="65">
        <v>30268008.25</v>
      </c>
      <c r="H27" s="65">
        <v>16172800</v>
      </c>
      <c r="I27" s="9">
        <v>15973300</v>
      </c>
      <c r="J27" s="9">
        <v>15800600</v>
      </c>
      <c r="K27" s="36">
        <v>15724400</v>
      </c>
      <c r="L27" s="21"/>
    </row>
    <row r="28" spans="1:12" ht="16.5" customHeight="1" x14ac:dyDescent="0.25">
      <c r="A28" s="14"/>
      <c r="B28" s="28"/>
      <c r="C28" s="27">
        <v>408</v>
      </c>
      <c r="D28" s="38" t="s">
        <v>38</v>
      </c>
      <c r="E28" s="16">
        <v>4</v>
      </c>
      <c r="F28" s="37">
        <v>8</v>
      </c>
      <c r="G28" s="65">
        <v>182287749.16999999</v>
      </c>
      <c r="H28" s="65">
        <v>208479024</v>
      </c>
      <c r="I28" s="9">
        <v>192016274</v>
      </c>
      <c r="J28" s="9">
        <v>192016274</v>
      </c>
      <c r="K28" s="36">
        <v>192016274</v>
      </c>
      <c r="L28" s="21"/>
    </row>
    <row r="29" spans="1:12" ht="16.5" customHeight="1" x14ac:dyDescent="0.25">
      <c r="A29" s="14"/>
      <c r="B29" s="28"/>
      <c r="C29" s="27">
        <v>409</v>
      </c>
      <c r="D29" s="38" t="s">
        <v>37</v>
      </c>
      <c r="E29" s="16">
        <v>4</v>
      </c>
      <c r="F29" s="37">
        <v>9</v>
      </c>
      <c r="G29" s="65">
        <v>1077608537.01</v>
      </c>
      <c r="H29" s="65">
        <v>820250886</v>
      </c>
      <c r="I29" s="9">
        <v>904751137.40999997</v>
      </c>
      <c r="J29" s="9">
        <v>748255535.66999996</v>
      </c>
      <c r="K29" s="36">
        <v>922092583.46000004</v>
      </c>
      <c r="L29" s="21"/>
    </row>
    <row r="30" spans="1:12" ht="16.5" customHeight="1" x14ac:dyDescent="0.25">
      <c r="A30" s="14"/>
      <c r="B30" s="28"/>
      <c r="C30" s="27">
        <v>410</v>
      </c>
      <c r="D30" s="38" t="s">
        <v>36</v>
      </c>
      <c r="E30" s="16">
        <v>4</v>
      </c>
      <c r="F30" s="37">
        <v>10</v>
      </c>
      <c r="G30" s="65">
        <v>12586360.640000001</v>
      </c>
      <c r="H30" s="65">
        <v>9009197.0399999991</v>
      </c>
      <c r="I30" s="9">
        <v>21734730</v>
      </c>
      <c r="J30" s="9">
        <v>16734730</v>
      </c>
      <c r="K30" s="36">
        <v>16734730</v>
      </c>
      <c r="L30" s="21"/>
    </row>
    <row r="31" spans="1:12" ht="16.5" customHeight="1" x14ac:dyDescent="0.25">
      <c r="A31" s="14"/>
      <c r="B31" s="28"/>
      <c r="C31" s="27">
        <v>412</v>
      </c>
      <c r="D31" s="35" t="s">
        <v>35</v>
      </c>
      <c r="E31" s="34">
        <v>4</v>
      </c>
      <c r="F31" s="33">
        <v>12</v>
      </c>
      <c r="G31" s="66">
        <v>305832609.31999999</v>
      </c>
      <c r="H31" s="66">
        <v>323592617.23000002</v>
      </c>
      <c r="I31" s="32">
        <v>488369325.24000001</v>
      </c>
      <c r="J31" s="32">
        <v>466074325.24000001</v>
      </c>
      <c r="K31" s="31">
        <v>463635436.36000001</v>
      </c>
      <c r="L31" s="21"/>
    </row>
    <row r="32" spans="1:12" ht="26.45" customHeight="1" x14ac:dyDescent="0.25">
      <c r="A32" s="14"/>
      <c r="B32" s="28">
        <v>500</v>
      </c>
      <c r="C32" s="27">
        <v>505</v>
      </c>
      <c r="D32" s="30" t="s">
        <v>34</v>
      </c>
      <c r="E32" s="29">
        <v>5</v>
      </c>
      <c r="F32" s="29" t="s">
        <v>3</v>
      </c>
      <c r="G32" s="63">
        <f>G33+G34+G35+G36</f>
        <v>1117924838.8700001</v>
      </c>
      <c r="H32" s="63">
        <f>H33+H34+H35+H36</f>
        <v>886556823.04999995</v>
      </c>
      <c r="I32" s="62">
        <f>I33+I34+I35+I36</f>
        <v>935950183.67999995</v>
      </c>
      <c r="J32" s="62">
        <f t="shared" ref="J32:L32" si="3">J33+J34+J35+J36</f>
        <v>954028830.54000008</v>
      </c>
      <c r="K32" s="62">
        <f t="shared" si="3"/>
        <v>904003980.54000008</v>
      </c>
      <c r="L32" s="62">
        <f t="shared" si="3"/>
        <v>0</v>
      </c>
    </row>
    <row r="33" spans="1:12" ht="16.5" customHeight="1" x14ac:dyDescent="0.25">
      <c r="A33" s="14"/>
      <c r="B33" s="28"/>
      <c r="C33" s="27">
        <v>501</v>
      </c>
      <c r="D33" s="26" t="s">
        <v>33</v>
      </c>
      <c r="E33" s="25">
        <v>5</v>
      </c>
      <c r="F33" s="24">
        <v>1</v>
      </c>
      <c r="G33" s="64">
        <v>329161361.56</v>
      </c>
      <c r="H33" s="64">
        <v>146755315.96000001</v>
      </c>
      <c r="I33" s="23">
        <v>141499357.06</v>
      </c>
      <c r="J33" s="23">
        <v>141103529.58000001</v>
      </c>
      <c r="K33" s="22">
        <v>141103529.58000001</v>
      </c>
      <c r="L33" s="21"/>
    </row>
    <row r="34" spans="1:12" ht="16.5" customHeight="1" x14ac:dyDescent="0.25">
      <c r="A34" s="14"/>
      <c r="B34" s="28"/>
      <c r="C34" s="27">
        <v>502</v>
      </c>
      <c r="D34" s="38" t="s">
        <v>32</v>
      </c>
      <c r="E34" s="16">
        <v>5</v>
      </c>
      <c r="F34" s="37">
        <v>2</v>
      </c>
      <c r="G34" s="65">
        <v>80103960.890000001</v>
      </c>
      <c r="H34" s="65">
        <v>69182371</v>
      </c>
      <c r="I34" s="9">
        <v>106661821</v>
      </c>
      <c r="J34" s="9">
        <v>188049146</v>
      </c>
      <c r="K34" s="36">
        <v>150024296</v>
      </c>
      <c r="L34" s="21"/>
    </row>
    <row r="35" spans="1:12" ht="16.5" customHeight="1" x14ac:dyDescent="0.25">
      <c r="A35" s="14"/>
      <c r="B35" s="28"/>
      <c r="C35" s="27">
        <v>503</v>
      </c>
      <c r="D35" s="38" t="s">
        <v>31</v>
      </c>
      <c r="E35" s="16">
        <v>5</v>
      </c>
      <c r="F35" s="37">
        <v>3</v>
      </c>
      <c r="G35" s="65">
        <v>619641020.19000006</v>
      </c>
      <c r="H35" s="65">
        <v>607558761.65999997</v>
      </c>
      <c r="I35" s="9">
        <v>599152408.72000003</v>
      </c>
      <c r="J35" s="9">
        <v>536239558.06</v>
      </c>
      <c r="K35" s="36">
        <v>524239558.06</v>
      </c>
      <c r="L35" s="21"/>
    </row>
    <row r="36" spans="1:12" ht="36" customHeight="1" x14ac:dyDescent="0.25">
      <c r="A36" s="14"/>
      <c r="B36" s="28"/>
      <c r="C36" s="27">
        <v>505</v>
      </c>
      <c r="D36" s="35" t="s">
        <v>30</v>
      </c>
      <c r="E36" s="34">
        <v>5</v>
      </c>
      <c r="F36" s="33">
        <v>5</v>
      </c>
      <c r="G36" s="66">
        <v>89018496.230000004</v>
      </c>
      <c r="H36" s="66">
        <v>63060374.43</v>
      </c>
      <c r="I36" s="32">
        <v>88636596.900000006</v>
      </c>
      <c r="J36" s="32">
        <v>88636596.900000006</v>
      </c>
      <c r="K36" s="31">
        <v>88636596.900000006</v>
      </c>
      <c r="L36" s="21"/>
    </row>
    <row r="37" spans="1:12" ht="27" customHeight="1" x14ac:dyDescent="0.25">
      <c r="A37" s="14"/>
      <c r="B37" s="28">
        <v>600</v>
      </c>
      <c r="C37" s="27">
        <v>605</v>
      </c>
      <c r="D37" s="30" t="s">
        <v>29</v>
      </c>
      <c r="E37" s="29">
        <v>6</v>
      </c>
      <c r="F37" s="29" t="s">
        <v>3</v>
      </c>
      <c r="G37" s="63">
        <f>G38</f>
        <v>163539</v>
      </c>
      <c r="H37" s="63">
        <f>H38</f>
        <v>177700</v>
      </c>
      <c r="I37" s="63">
        <f t="shared" ref="I37:K37" si="4">I38</f>
        <v>204400</v>
      </c>
      <c r="J37" s="63">
        <f t="shared" si="4"/>
        <v>204600</v>
      </c>
      <c r="K37" s="79">
        <f t="shared" si="4"/>
        <v>204600</v>
      </c>
      <c r="L37" s="21"/>
    </row>
    <row r="38" spans="1:12" ht="16.5" customHeight="1" x14ac:dyDescent="0.25">
      <c r="A38" s="14"/>
      <c r="B38" s="28"/>
      <c r="C38" s="27">
        <v>605</v>
      </c>
      <c r="D38" s="43" t="s">
        <v>28</v>
      </c>
      <c r="E38" s="42">
        <v>6</v>
      </c>
      <c r="F38" s="41">
        <v>5</v>
      </c>
      <c r="G38" s="67">
        <v>163539</v>
      </c>
      <c r="H38" s="67">
        <v>177700</v>
      </c>
      <c r="I38" s="40">
        <v>204400</v>
      </c>
      <c r="J38" s="40">
        <v>204600</v>
      </c>
      <c r="K38" s="39">
        <v>204600</v>
      </c>
      <c r="L38" s="21"/>
    </row>
    <row r="39" spans="1:12" ht="25.15" customHeight="1" x14ac:dyDescent="0.25">
      <c r="A39" s="14"/>
      <c r="B39" s="28">
        <v>700</v>
      </c>
      <c r="C39" s="27">
        <v>709</v>
      </c>
      <c r="D39" s="30" t="s">
        <v>27</v>
      </c>
      <c r="E39" s="29">
        <v>7</v>
      </c>
      <c r="F39" s="29" t="s">
        <v>3</v>
      </c>
      <c r="G39" s="63">
        <f>G40+G41+G42+G43+G44</f>
        <v>7174083117.4100008</v>
      </c>
      <c r="H39" s="63">
        <f>H40+H41+H42+H43+H44</f>
        <v>7777775984.9899998</v>
      </c>
      <c r="I39" s="62">
        <f>I40+I41+I42+I43+I44</f>
        <v>8530805434.6499996</v>
      </c>
      <c r="J39" s="62">
        <f t="shared" ref="J39:K39" si="5">J40+J41+J42+J43+J44</f>
        <v>7168527719.5999994</v>
      </c>
      <c r="K39" s="62">
        <f t="shared" si="5"/>
        <v>6598641094.3900003</v>
      </c>
      <c r="L39" s="21"/>
    </row>
    <row r="40" spans="1:12" ht="16.5" customHeight="1" x14ac:dyDescent="0.25">
      <c r="A40" s="14"/>
      <c r="B40" s="28"/>
      <c r="C40" s="27">
        <v>701</v>
      </c>
      <c r="D40" s="26" t="s">
        <v>26</v>
      </c>
      <c r="E40" s="25">
        <v>7</v>
      </c>
      <c r="F40" s="24">
        <v>1</v>
      </c>
      <c r="G40" s="64">
        <v>1930135816.5899999</v>
      </c>
      <c r="H40" s="64">
        <v>2129290986.4000001</v>
      </c>
      <c r="I40" s="23">
        <v>2312857309.6300001</v>
      </c>
      <c r="J40" s="23">
        <v>2312376121.6300001</v>
      </c>
      <c r="K40" s="22">
        <v>2312356441.6300001</v>
      </c>
      <c r="L40" s="21"/>
    </row>
    <row r="41" spans="1:12" ht="16.5" customHeight="1" x14ac:dyDescent="0.25">
      <c r="A41" s="14"/>
      <c r="B41" s="28"/>
      <c r="C41" s="27">
        <v>702</v>
      </c>
      <c r="D41" s="38" t="s">
        <v>25</v>
      </c>
      <c r="E41" s="16">
        <v>7</v>
      </c>
      <c r="F41" s="37">
        <v>2</v>
      </c>
      <c r="G41" s="65">
        <v>3890342188.7600002</v>
      </c>
      <c r="H41" s="65">
        <v>4596919222.7399998</v>
      </c>
      <c r="I41" s="9">
        <v>5418410651.2299995</v>
      </c>
      <c r="J41" s="9">
        <v>4058694707.1799998</v>
      </c>
      <c r="K41" s="36">
        <v>3488808081.9699998</v>
      </c>
      <c r="L41" s="21"/>
    </row>
    <row r="42" spans="1:12" ht="16.5" customHeight="1" x14ac:dyDescent="0.25">
      <c r="A42" s="14"/>
      <c r="B42" s="28"/>
      <c r="C42" s="27">
        <v>703</v>
      </c>
      <c r="D42" s="38" t="s">
        <v>24</v>
      </c>
      <c r="E42" s="16">
        <v>7</v>
      </c>
      <c r="F42" s="37">
        <v>3</v>
      </c>
      <c r="G42" s="65">
        <v>402105093.37</v>
      </c>
      <c r="H42" s="65">
        <v>385036150.75999999</v>
      </c>
      <c r="I42" s="9">
        <v>465888244.77999997</v>
      </c>
      <c r="J42" s="9">
        <v>465784849.77999997</v>
      </c>
      <c r="K42" s="36">
        <v>465784849.77999997</v>
      </c>
      <c r="L42" s="21"/>
    </row>
    <row r="43" spans="1:12" ht="16.5" customHeight="1" x14ac:dyDescent="0.25">
      <c r="A43" s="14"/>
      <c r="B43" s="28"/>
      <c r="C43" s="27">
        <v>707</v>
      </c>
      <c r="D43" s="38" t="s">
        <v>23</v>
      </c>
      <c r="E43" s="16">
        <v>7</v>
      </c>
      <c r="F43" s="37">
        <v>7</v>
      </c>
      <c r="G43" s="65">
        <v>641918398.85000002</v>
      </c>
      <c r="H43" s="65">
        <v>281099542</v>
      </c>
      <c r="I43" s="9">
        <v>84286396.459999993</v>
      </c>
      <c r="J43" s="9">
        <v>82703020.459999993</v>
      </c>
      <c r="K43" s="36">
        <v>82703020.459999993</v>
      </c>
      <c r="L43" s="21"/>
    </row>
    <row r="44" spans="1:12" ht="16.5" customHeight="1" x14ac:dyDescent="0.25">
      <c r="A44" s="14"/>
      <c r="B44" s="28"/>
      <c r="C44" s="27">
        <v>709</v>
      </c>
      <c r="D44" s="35" t="s">
        <v>22</v>
      </c>
      <c r="E44" s="34">
        <v>7</v>
      </c>
      <c r="F44" s="33">
        <v>9</v>
      </c>
      <c r="G44" s="66">
        <v>309581619.83999997</v>
      </c>
      <c r="H44" s="66">
        <v>385430083.08999997</v>
      </c>
      <c r="I44" s="32">
        <v>249362832.55000001</v>
      </c>
      <c r="J44" s="32">
        <v>248969020.55000001</v>
      </c>
      <c r="K44" s="31">
        <v>248988700.55000001</v>
      </c>
      <c r="L44" s="21"/>
    </row>
    <row r="45" spans="1:12" ht="23.45" customHeight="1" x14ac:dyDescent="0.25">
      <c r="A45" s="14"/>
      <c r="B45" s="28">
        <v>800</v>
      </c>
      <c r="C45" s="27">
        <v>804</v>
      </c>
      <c r="D45" s="30" t="s">
        <v>21</v>
      </c>
      <c r="E45" s="29">
        <v>8</v>
      </c>
      <c r="F45" s="29" t="s">
        <v>3</v>
      </c>
      <c r="G45" s="63">
        <f>G46+G47</f>
        <v>245641030.58000001</v>
      </c>
      <c r="H45" s="63">
        <f>H46+H47</f>
        <v>242195691.75</v>
      </c>
      <c r="I45" s="62">
        <f>I46+I47</f>
        <v>280500942.99000001</v>
      </c>
      <c r="J45" s="62">
        <f t="shared" ref="J45:K45" si="6">J46+J47</f>
        <v>270142416.11000001</v>
      </c>
      <c r="K45" s="62">
        <f t="shared" si="6"/>
        <v>270149191.11000001</v>
      </c>
      <c r="L45" s="21"/>
    </row>
    <row r="46" spans="1:12" ht="16.5" customHeight="1" x14ac:dyDescent="0.25">
      <c r="A46" s="14"/>
      <c r="B46" s="28"/>
      <c r="C46" s="27">
        <v>801</v>
      </c>
      <c r="D46" s="26" t="s">
        <v>20</v>
      </c>
      <c r="E46" s="25">
        <v>8</v>
      </c>
      <c r="F46" s="24">
        <v>1</v>
      </c>
      <c r="G46" s="64">
        <v>245534830.58000001</v>
      </c>
      <c r="H46" s="64">
        <v>242089491.75</v>
      </c>
      <c r="I46" s="23">
        <v>280393342.99000001</v>
      </c>
      <c r="J46" s="23">
        <v>270033416.11000001</v>
      </c>
      <c r="K46" s="22">
        <v>270038791.11000001</v>
      </c>
      <c r="L46" s="21"/>
    </row>
    <row r="47" spans="1:12" ht="16.5" customHeight="1" x14ac:dyDescent="0.25">
      <c r="A47" s="14"/>
      <c r="B47" s="28"/>
      <c r="C47" s="27">
        <v>804</v>
      </c>
      <c r="D47" s="35" t="s">
        <v>19</v>
      </c>
      <c r="E47" s="34">
        <v>8</v>
      </c>
      <c r="F47" s="33">
        <v>4</v>
      </c>
      <c r="G47" s="66">
        <f>5906200-5800000</f>
        <v>106200</v>
      </c>
      <c r="H47" s="66">
        <f>5906200-5800000</f>
        <v>106200</v>
      </c>
      <c r="I47" s="32">
        <v>107600</v>
      </c>
      <c r="J47" s="32">
        <v>109000</v>
      </c>
      <c r="K47" s="31">
        <v>110400</v>
      </c>
      <c r="L47" s="21"/>
    </row>
    <row r="48" spans="1:12" ht="21" customHeight="1" x14ac:dyDescent="0.25">
      <c r="A48" s="14"/>
      <c r="B48" s="28">
        <v>900</v>
      </c>
      <c r="C48" s="27">
        <v>909</v>
      </c>
      <c r="D48" s="30" t="s">
        <v>18</v>
      </c>
      <c r="E48" s="29">
        <v>9</v>
      </c>
      <c r="F48" s="29" t="s">
        <v>3</v>
      </c>
      <c r="G48" s="63">
        <f>G49</f>
        <v>3399983.47</v>
      </c>
      <c r="H48" s="63">
        <f>H49</f>
        <v>4664300</v>
      </c>
      <c r="I48" s="63">
        <f t="shared" ref="I48:K48" si="7">I49</f>
        <v>4664300</v>
      </c>
      <c r="J48" s="63">
        <f t="shared" si="7"/>
        <v>4664300</v>
      </c>
      <c r="K48" s="79">
        <f t="shared" si="7"/>
        <v>4664300</v>
      </c>
      <c r="L48" s="21"/>
    </row>
    <row r="49" spans="1:12" ht="16.5" customHeight="1" x14ac:dyDescent="0.25">
      <c r="A49" s="14"/>
      <c r="B49" s="28"/>
      <c r="C49" s="27">
        <v>909</v>
      </c>
      <c r="D49" s="43" t="s">
        <v>17</v>
      </c>
      <c r="E49" s="42">
        <v>9</v>
      </c>
      <c r="F49" s="41">
        <v>9</v>
      </c>
      <c r="G49" s="67">
        <v>3399983.47</v>
      </c>
      <c r="H49" s="67">
        <v>4664300</v>
      </c>
      <c r="I49" s="40">
        <v>4664300</v>
      </c>
      <c r="J49" s="40">
        <v>4664300</v>
      </c>
      <c r="K49" s="9">
        <v>4664300</v>
      </c>
      <c r="L49" s="21"/>
    </row>
    <row r="50" spans="1:12" ht="25.9" customHeight="1" x14ac:dyDescent="0.25">
      <c r="A50" s="14"/>
      <c r="B50" s="28">
        <v>1000</v>
      </c>
      <c r="C50" s="27">
        <v>1006</v>
      </c>
      <c r="D50" s="30" t="s">
        <v>16</v>
      </c>
      <c r="E50" s="29">
        <v>10</v>
      </c>
      <c r="F50" s="29" t="s">
        <v>3</v>
      </c>
      <c r="G50" s="63">
        <f>G51+G52+G53+G54+G55</f>
        <v>521912484.93000001</v>
      </c>
      <c r="H50" s="63">
        <f>H51+H52+H53+H54+H55</f>
        <v>335865058.35000002</v>
      </c>
      <c r="I50" s="63">
        <f t="shared" ref="I50:K50" si="8">I51+I52+I53+I54+I55</f>
        <v>323222996.61000001</v>
      </c>
      <c r="J50" s="63">
        <f t="shared" si="8"/>
        <v>330645047.45000005</v>
      </c>
      <c r="K50" s="79">
        <f t="shared" si="8"/>
        <v>342243863.24000001</v>
      </c>
      <c r="L50" s="21"/>
    </row>
    <row r="51" spans="1:12" ht="16.5" customHeight="1" x14ac:dyDescent="0.25">
      <c r="A51" s="14"/>
      <c r="B51" s="28"/>
      <c r="C51" s="27">
        <v>1001</v>
      </c>
      <c r="D51" s="26" t="s">
        <v>15</v>
      </c>
      <c r="E51" s="25">
        <v>10</v>
      </c>
      <c r="F51" s="24">
        <v>1</v>
      </c>
      <c r="G51" s="64">
        <v>7508109.1500000004</v>
      </c>
      <c r="H51" s="64">
        <v>8257964</v>
      </c>
      <c r="I51" s="23">
        <v>8257964</v>
      </c>
      <c r="J51" s="23">
        <v>8257964</v>
      </c>
      <c r="K51" s="22">
        <v>8257964</v>
      </c>
      <c r="L51" s="21"/>
    </row>
    <row r="52" spans="1:12" ht="16.5" hidden="1" customHeight="1" x14ac:dyDescent="0.25">
      <c r="A52" s="14"/>
      <c r="B52" s="28"/>
      <c r="C52" s="27">
        <v>1002</v>
      </c>
      <c r="D52" s="38" t="s">
        <v>14</v>
      </c>
      <c r="E52" s="16">
        <v>10</v>
      </c>
      <c r="F52" s="37">
        <v>2</v>
      </c>
      <c r="G52" s="65"/>
      <c r="H52" s="65"/>
      <c r="I52" s="9"/>
      <c r="J52" s="9"/>
      <c r="K52" s="36"/>
      <c r="L52" s="21"/>
    </row>
    <row r="53" spans="1:12" ht="16.5" customHeight="1" x14ac:dyDescent="0.25">
      <c r="A53" s="14"/>
      <c r="B53" s="28"/>
      <c r="C53" s="27">
        <v>1003</v>
      </c>
      <c r="D53" s="38" t="s">
        <v>13</v>
      </c>
      <c r="E53" s="16">
        <v>10</v>
      </c>
      <c r="F53" s="37">
        <v>3</v>
      </c>
      <c r="G53" s="65">
        <v>27035821.600000001</v>
      </c>
      <c r="H53" s="65">
        <v>43442130.240000002</v>
      </c>
      <c r="I53" s="9">
        <v>20450930.239999998</v>
      </c>
      <c r="J53" s="9">
        <v>20892430.239999998</v>
      </c>
      <c r="K53" s="36">
        <v>30090930.239999998</v>
      </c>
      <c r="L53" s="21"/>
    </row>
    <row r="54" spans="1:12" ht="16.5" customHeight="1" x14ac:dyDescent="0.25">
      <c r="A54" s="14"/>
      <c r="B54" s="28"/>
      <c r="C54" s="27">
        <v>1004</v>
      </c>
      <c r="D54" s="38" t="s">
        <v>12</v>
      </c>
      <c r="E54" s="16">
        <v>10</v>
      </c>
      <c r="F54" s="37">
        <v>4</v>
      </c>
      <c r="G54" s="65">
        <v>292788937.49000001</v>
      </c>
      <c r="H54" s="65">
        <v>109816526.31999999</v>
      </c>
      <c r="I54" s="9">
        <v>102049473.68000001</v>
      </c>
      <c r="J54" s="9">
        <v>109567263.16</v>
      </c>
      <c r="K54" s="36">
        <v>111967578.95</v>
      </c>
      <c r="L54" s="21"/>
    </row>
    <row r="55" spans="1:12" ht="16.5" customHeight="1" x14ac:dyDescent="0.25">
      <c r="A55" s="14"/>
      <c r="B55" s="28"/>
      <c r="C55" s="27">
        <v>1006</v>
      </c>
      <c r="D55" s="35" t="s">
        <v>11</v>
      </c>
      <c r="E55" s="34">
        <v>10</v>
      </c>
      <c r="F55" s="33">
        <v>6</v>
      </c>
      <c r="G55" s="66">
        <f>5800000+152408196.38+36371420.31</f>
        <v>194579616.69</v>
      </c>
      <c r="H55" s="66">
        <f>168548437.79+5800000</f>
        <v>174348437.78999999</v>
      </c>
      <c r="I55" s="32">
        <v>192464628.69</v>
      </c>
      <c r="J55" s="32">
        <v>191927390.05000001</v>
      </c>
      <c r="K55" s="31">
        <v>191927390.05000001</v>
      </c>
      <c r="L55" s="21"/>
    </row>
    <row r="56" spans="1:12" ht="38.450000000000003" customHeight="1" x14ac:dyDescent="0.25">
      <c r="A56" s="14"/>
      <c r="B56" s="28">
        <v>1100</v>
      </c>
      <c r="C56" s="27">
        <v>1105</v>
      </c>
      <c r="D56" s="30" t="s">
        <v>10</v>
      </c>
      <c r="E56" s="29">
        <v>11</v>
      </c>
      <c r="F56" s="29" t="s">
        <v>3</v>
      </c>
      <c r="G56" s="63">
        <f>G57+G60+G59+G58</f>
        <v>340182282.85000002</v>
      </c>
      <c r="H56" s="63">
        <f>H57+H60+H58+H59</f>
        <v>362265503.36000001</v>
      </c>
      <c r="I56" s="62">
        <f>I57+I60+I58+I59</f>
        <v>397125630.25</v>
      </c>
      <c r="J56" s="62">
        <f t="shared" ref="J56:K56" si="9">J57+J60+J58+J59</f>
        <v>402039103.94999999</v>
      </c>
      <c r="K56" s="62">
        <f t="shared" si="9"/>
        <v>402039103.94999999</v>
      </c>
      <c r="L56" s="21"/>
    </row>
    <row r="57" spans="1:12" ht="23.45" customHeight="1" x14ac:dyDescent="0.25">
      <c r="A57" s="14"/>
      <c r="B57" s="28"/>
      <c r="C57" s="27">
        <v>1101</v>
      </c>
      <c r="D57" s="26" t="s">
        <v>9</v>
      </c>
      <c r="E57" s="25">
        <v>11</v>
      </c>
      <c r="F57" s="24">
        <v>1</v>
      </c>
      <c r="G57" s="64">
        <f>313086455.82-117607011.96</f>
        <v>195479443.86000001</v>
      </c>
      <c r="H57" s="64">
        <v>343126467.24000001</v>
      </c>
      <c r="I57" s="23">
        <v>246684480.22999999</v>
      </c>
      <c r="J57" s="23">
        <v>250419848.66</v>
      </c>
      <c r="K57" s="22">
        <v>250419848.66</v>
      </c>
      <c r="L57" s="21"/>
    </row>
    <row r="58" spans="1:12" ht="23.45" customHeight="1" x14ac:dyDescent="0.25">
      <c r="A58" s="14"/>
      <c r="B58" s="28"/>
      <c r="C58" s="27"/>
      <c r="D58" s="87" t="s">
        <v>70</v>
      </c>
      <c r="E58" s="16">
        <v>11</v>
      </c>
      <c r="F58" s="16">
        <v>2</v>
      </c>
      <c r="G58" s="80">
        <v>599099</v>
      </c>
      <c r="H58" s="80">
        <v>0</v>
      </c>
      <c r="I58" s="9">
        <v>0</v>
      </c>
      <c r="J58" s="9">
        <v>0</v>
      </c>
      <c r="K58" s="9">
        <v>0</v>
      </c>
      <c r="L58" s="21"/>
    </row>
    <row r="59" spans="1:12" ht="23.45" customHeight="1" x14ac:dyDescent="0.25">
      <c r="A59" s="14"/>
      <c r="B59" s="28"/>
      <c r="C59" s="27"/>
      <c r="D59" s="87" t="s">
        <v>71</v>
      </c>
      <c r="E59" s="16">
        <v>11</v>
      </c>
      <c r="F59" s="16">
        <v>3</v>
      </c>
      <c r="G59" s="80">
        <f>583040.76+117607011.96</f>
        <v>118190052.72</v>
      </c>
      <c r="H59" s="80">
        <v>211263.16</v>
      </c>
      <c r="I59" s="9">
        <v>123538909.02</v>
      </c>
      <c r="J59" s="9">
        <v>124717014.29000001</v>
      </c>
      <c r="K59" s="9">
        <v>124717014.29000001</v>
      </c>
      <c r="L59" s="21"/>
    </row>
    <row r="60" spans="1:12" ht="36.6" customHeight="1" x14ac:dyDescent="0.25">
      <c r="A60" s="14"/>
      <c r="B60" s="28"/>
      <c r="C60" s="27">
        <v>1105</v>
      </c>
      <c r="D60" s="35" t="s">
        <v>8</v>
      </c>
      <c r="E60" s="34">
        <v>11</v>
      </c>
      <c r="F60" s="33">
        <v>5</v>
      </c>
      <c r="G60" s="66">
        <v>25913687.27</v>
      </c>
      <c r="H60" s="66">
        <v>18927772.960000001</v>
      </c>
      <c r="I60" s="32">
        <v>26902241</v>
      </c>
      <c r="J60" s="32">
        <v>26902241</v>
      </c>
      <c r="K60" s="31">
        <v>26902241</v>
      </c>
      <c r="L60" s="21"/>
    </row>
    <row r="61" spans="1:12" ht="33.6" customHeight="1" x14ac:dyDescent="0.25">
      <c r="A61" s="14"/>
      <c r="B61" s="28">
        <v>1200</v>
      </c>
      <c r="C61" s="27">
        <v>1204</v>
      </c>
      <c r="D61" s="30" t="s">
        <v>7</v>
      </c>
      <c r="E61" s="29">
        <v>12</v>
      </c>
      <c r="F61" s="29" t="s">
        <v>3</v>
      </c>
      <c r="G61" s="63">
        <f>G63+G62</f>
        <v>111494898.12</v>
      </c>
      <c r="H61" s="63">
        <f>H62+H63</f>
        <v>108689542.43000001</v>
      </c>
      <c r="I61" s="63">
        <f>I62+I63</f>
        <v>97831949.859999999</v>
      </c>
      <c r="J61" s="63">
        <f t="shared" ref="J61:K61" si="10">J62+J63</f>
        <v>97831949.859999999</v>
      </c>
      <c r="K61" s="79">
        <f t="shared" si="10"/>
        <v>97831949.859999999</v>
      </c>
      <c r="L61" s="78"/>
    </row>
    <row r="62" spans="1:12" ht="19.149999999999999" customHeight="1" x14ac:dyDescent="0.25">
      <c r="A62" s="14"/>
      <c r="B62" s="28"/>
      <c r="C62" s="27">
        <v>1202</v>
      </c>
      <c r="D62" s="26" t="s">
        <v>6</v>
      </c>
      <c r="E62" s="25">
        <v>12</v>
      </c>
      <c r="F62" s="24">
        <v>2</v>
      </c>
      <c r="G62" s="64">
        <v>103574898.12</v>
      </c>
      <c r="H62" s="64">
        <v>103839542.43000001</v>
      </c>
      <c r="I62" s="23">
        <v>90542149.900000006</v>
      </c>
      <c r="J62" s="23">
        <v>90542149.900000006</v>
      </c>
      <c r="K62" s="9">
        <v>90542149.900000006</v>
      </c>
      <c r="L62" s="78"/>
    </row>
    <row r="63" spans="1:12" ht="34.9" customHeight="1" x14ac:dyDescent="0.25">
      <c r="A63" s="14"/>
      <c r="B63" s="28"/>
      <c r="C63" s="27">
        <v>1204</v>
      </c>
      <c r="D63" s="35" t="s">
        <v>5</v>
      </c>
      <c r="E63" s="34">
        <v>12</v>
      </c>
      <c r="F63" s="33">
        <v>4</v>
      </c>
      <c r="G63" s="66">
        <v>7920000</v>
      </c>
      <c r="H63" s="66">
        <v>4850000</v>
      </c>
      <c r="I63" s="32">
        <v>7289799.96</v>
      </c>
      <c r="J63" s="32">
        <v>7289799.96</v>
      </c>
      <c r="K63" s="9">
        <v>7289799.96</v>
      </c>
      <c r="L63" s="78"/>
    </row>
    <row r="64" spans="1:12" ht="39" customHeight="1" x14ac:dyDescent="0.25">
      <c r="A64" s="14"/>
      <c r="B64" s="28">
        <v>1300</v>
      </c>
      <c r="C64" s="27">
        <v>1301</v>
      </c>
      <c r="D64" s="30" t="s">
        <v>4</v>
      </c>
      <c r="E64" s="29">
        <v>13</v>
      </c>
      <c r="F64" s="29" t="s">
        <v>3</v>
      </c>
      <c r="G64" s="63">
        <f>G65</f>
        <v>76539.03</v>
      </c>
      <c r="H64" s="63">
        <f>H65</f>
        <v>5000000</v>
      </c>
      <c r="I64" s="63">
        <f>I65</f>
        <v>5000000</v>
      </c>
      <c r="J64" s="63">
        <f t="shared" ref="J64:K64" si="11">J65</f>
        <v>5000000</v>
      </c>
      <c r="K64" s="79">
        <f t="shared" si="11"/>
        <v>0</v>
      </c>
      <c r="L64" s="78"/>
    </row>
    <row r="65" spans="1:12" ht="44.45" customHeight="1" thickBot="1" x14ac:dyDescent="0.3">
      <c r="A65" s="14"/>
      <c r="B65" s="28"/>
      <c r="C65" s="27">
        <v>1301</v>
      </c>
      <c r="D65" s="26" t="s">
        <v>2</v>
      </c>
      <c r="E65" s="25">
        <v>13</v>
      </c>
      <c r="F65" s="24">
        <v>1</v>
      </c>
      <c r="G65" s="64">
        <v>76539.03</v>
      </c>
      <c r="H65" s="64">
        <v>5000000</v>
      </c>
      <c r="I65" s="23">
        <v>5000000</v>
      </c>
      <c r="J65" s="23">
        <v>5000000</v>
      </c>
      <c r="K65" s="9">
        <v>0</v>
      </c>
      <c r="L65" s="78"/>
    </row>
    <row r="66" spans="1:12" ht="409.6" hidden="1" customHeight="1" x14ac:dyDescent="0.25">
      <c r="A66" s="20"/>
      <c r="B66" s="19"/>
      <c r="C66" s="18">
        <v>1301</v>
      </c>
      <c r="D66" s="17" t="s">
        <v>1</v>
      </c>
      <c r="E66" s="16">
        <v>0</v>
      </c>
      <c r="F66" s="16">
        <v>0</v>
      </c>
      <c r="G66" s="68"/>
      <c r="H66" s="68"/>
      <c r="I66" s="61">
        <v>6978213700</v>
      </c>
      <c r="J66" s="15">
        <v>7034414000</v>
      </c>
      <c r="K66" s="85">
        <v>6983014700</v>
      </c>
      <c r="L66" s="2"/>
    </row>
    <row r="67" spans="1:12" ht="17.25" customHeight="1" x14ac:dyDescent="0.25">
      <c r="A67" s="14"/>
      <c r="B67" s="13"/>
      <c r="C67" s="13"/>
      <c r="D67" s="12" t="s">
        <v>0</v>
      </c>
      <c r="E67" s="11"/>
      <c r="F67" s="10"/>
      <c r="G67" s="69">
        <f>G64+G61+G56+G50+G48+G45+G39+G37+G32+G25+G20+G11</f>
        <v>12229759111.210001</v>
      </c>
      <c r="H67" s="69">
        <f>H64+H61+H56+H50+H48+H45+H39+H37+H32+H25+H20+H11</f>
        <v>12478107300</v>
      </c>
      <c r="I67" s="69">
        <f t="shared" ref="I67:K67" si="12">I64+I61+I56+I50+I48+I45+I39+I37+I32+I25+I20+I11</f>
        <v>13874833000</v>
      </c>
      <c r="J67" s="69">
        <f t="shared" si="12"/>
        <v>12358827300</v>
      </c>
      <c r="K67" s="86">
        <f t="shared" si="12"/>
        <v>12011454700</v>
      </c>
      <c r="L67" s="2"/>
    </row>
    <row r="68" spans="1:12" ht="16.5" customHeight="1" x14ac:dyDescent="0.3">
      <c r="A68" s="2"/>
      <c r="B68" s="2"/>
      <c r="C68" s="2"/>
      <c r="D68" s="8"/>
      <c r="E68" s="7"/>
      <c r="F68" s="7"/>
      <c r="G68" s="7"/>
      <c r="H68" s="7"/>
      <c r="I68" s="7"/>
      <c r="J68" s="7"/>
      <c r="K68" s="7"/>
      <c r="L68" s="2"/>
    </row>
    <row r="69" spans="1:12" ht="16.5" customHeight="1" x14ac:dyDescent="0.3">
      <c r="A69" s="2"/>
      <c r="B69" s="2"/>
      <c r="C69" s="2"/>
      <c r="D69" s="8"/>
      <c r="E69" s="7"/>
      <c r="F69" s="7"/>
      <c r="G69" s="7"/>
      <c r="H69" s="7"/>
      <c r="I69" s="81"/>
      <c r="J69" s="6"/>
      <c r="K69" s="6"/>
      <c r="L69" s="2"/>
    </row>
    <row r="70" spans="1:12" ht="17.25" customHeight="1" x14ac:dyDescent="0.3">
      <c r="A70" s="2"/>
      <c r="B70" s="2"/>
      <c r="C70" s="2"/>
      <c r="D70" s="5"/>
      <c r="E70" s="4"/>
      <c r="F70" s="4"/>
      <c r="G70" s="4"/>
      <c r="H70" s="4"/>
      <c r="I70" s="4"/>
      <c r="J70" s="3"/>
      <c r="K70" s="3"/>
      <c r="L70" s="2"/>
    </row>
  </sheetData>
  <mergeCells count="11">
    <mergeCell ref="J3:K3"/>
    <mergeCell ref="D6:K6"/>
    <mergeCell ref="K8:K9"/>
    <mergeCell ref="J8:J9"/>
    <mergeCell ref="I8:I9"/>
    <mergeCell ref="H8:H9"/>
    <mergeCell ref="G8:G9"/>
    <mergeCell ref="F8:F9"/>
    <mergeCell ref="E8:E9"/>
    <mergeCell ref="D8:D9"/>
    <mergeCell ref="D4:K4"/>
  </mergeCells>
  <pageMargins left="0.59055118110236204" right="0.59055118110236204" top="0.17" bottom="0.17" header="0.17" footer="0.17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opLeftCell="D7" workbookViewId="0">
      <selection activeCell="I12" sqref="I12"/>
    </sheetView>
  </sheetViews>
  <sheetFormatPr defaultColWidth="9.140625" defaultRowHeight="12.75" x14ac:dyDescent="0.2"/>
  <cols>
    <col min="1" max="3" width="0" style="1" hidden="1" customWidth="1"/>
    <col min="4" max="4" width="43.28515625" style="1" customWidth="1"/>
    <col min="5" max="5" width="5.7109375" style="1" customWidth="1"/>
    <col min="6" max="6" width="5.5703125" style="1" customWidth="1"/>
    <col min="7" max="7" width="19.28515625" style="1" hidden="1" customWidth="1"/>
    <col min="8" max="8" width="21.28515625" style="1" hidden="1" customWidth="1"/>
    <col min="9" max="9" width="18.85546875" style="1" customWidth="1"/>
    <col min="10" max="10" width="20.7109375" style="1" customWidth="1"/>
    <col min="11" max="11" width="19.42578125" style="1" customWidth="1"/>
    <col min="12" max="12" width="0" style="1" hidden="1" customWidth="1"/>
    <col min="13" max="256" width="9.140625" style="1" customWidth="1"/>
    <col min="257" max="16384" width="9.140625" style="1"/>
  </cols>
  <sheetData>
    <row r="1" spans="1:12" ht="16.5" customHeight="1" x14ac:dyDescent="0.3">
      <c r="A1" s="58"/>
      <c r="B1" s="58"/>
      <c r="C1" s="58"/>
      <c r="D1" s="57"/>
      <c r="E1" s="57"/>
      <c r="F1" s="56"/>
      <c r="G1" s="56"/>
      <c r="H1" s="56"/>
      <c r="I1" s="56"/>
      <c r="J1" s="7"/>
      <c r="K1" s="55"/>
      <c r="L1" s="2"/>
    </row>
    <row r="2" spans="1:12" ht="19.5" customHeight="1" x14ac:dyDescent="0.25">
      <c r="A2" s="51"/>
      <c r="B2" s="51"/>
      <c r="C2" s="51"/>
      <c r="D2" s="49"/>
      <c r="E2" s="49"/>
      <c r="F2" s="2"/>
      <c r="G2" s="2"/>
      <c r="H2" s="2"/>
      <c r="I2" s="2"/>
      <c r="J2" s="54"/>
      <c r="K2" s="76" t="s">
        <v>67</v>
      </c>
      <c r="L2" s="2"/>
    </row>
    <row r="3" spans="1:12" ht="18.600000000000001" customHeight="1" x14ac:dyDescent="0.25">
      <c r="A3" s="51"/>
      <c r="B3" s="51"/>
      <c r="C3" s="51"/>
      <c r="D3" s="49"/>
      <c r="E3" s="53"/>
      <c r="F3" s="2"/>
      <c r="G3" s="2"/>
      <c r="H3" s="2"/>
      <c r="I3" s="2"/>
      <c r="J3" s="137" t="s">
        <v>62</v>
      </c>
      <c r="K3" s="137"/>
      <c r="L3" s="2"/>
    </row>
    <row r="4" spans="1:12" ht="42" customHeight="1" x14ac:dyDescent="0.25">
      <c r="A4" s="51"/>
      <c r="B4" s="51"/>
      <c r="C4" s="51"/>
      <c r="D4" s="140" t="s">
        <v>66</v>
      </c>
      <c r="E4" s="140"/>
      <c r="F4" s="140"/>
      <c r="G4" s="140"/>
      <c r="H4" s="140"/>
      <c r="I4" s="140"/>
      <c r="J4" s="140"/>
      <c r="K4" s="140"/>
      <c r="L4" s="74"/>
    </row>
    <row r="5" spans="1:12" ht="13.9" hidden="1" customHeight="1" x14ac:dyDescent="0.25">
      <c r="A5" s="51"/>
      <c r="B5" s="51"/>
      <c r="C5" s="51"/>
      <c r="D5" s="71"/>
      <c r="E5" s="71"/>
      <c r="F5" s="72"/>
      <c r="G5" s="72"/>
      <c r="H5" s="72"/>
      <c r="I5" s="72"/>
      <c r="J5" s="73"/>
      <c r="K5" s="70"/>
      <c r="L5" s="2"/>
    </row>
    <row r="6" spans="1:12" ht="7.9" hidden="1" customHeight="1" x14ac:dyDescent="0.25">
      <c r="A6" s="51"/>
      <c r="B6" s="51"/>
      <c r="C6" s="51"/>
      <c r="D6" s="142"/>
      <c r="E6" s="142"/>
      <c r="F6" s="142"/>
      <c r="G6" s="142"/>
      <c r="H6" s="142"/>
      <c r="I6" s="142"/>
      <c r="J6" s="142"/>
      <c r="K6" s="142"/>
      <c r="L6" s="2"/>
    </row>
    <row r="7" spans="1:12" ht="17.25" customHeight="1" thickBot="1" x14ac:dyDescent="0.3">
      <c r="A7" s="51"/>
      <c r="B7" s="52"/>
      <c r="C7" s="52"/>
      <c r="D7" s="51"/>
      <c r="E7" s="51"/>
      <c r="F7" s="50"/>
      <c r="G7" s="50"/>
      <c r="H7" s="50"/>
      <c r="I7" s="50"/>
      <c r="J7" s="49"/>
      <c r="K7" s="77" t="s">
        <v>68</v>
      </c>
      <c r="L7" s="2"/>
    </row>
    <row r="8" spans="1:12" ht="22.15" customHeight="1" x14ac:dyDescent="0.25">
      <c r="A8" s="20"/>
      <c r="B8" s="48" t="s">
        <v>58</v>
      </c>
      <c r="C8" s="47" t="s">
        <v>57</v>
      </c>
      <c r="D8" s="143" t="s">
        <v>56</v>
      </c>
      <c r="E8" s="143" t="s">
        <v>61</v>
      </c>
      <c r="F8" s="143" t="s">
        <v>60</v>
      </c>
      <c r="G8" s="143" t="s">
        <v>64</v>
      </c>
      <c r="H8" s="143" t="s">
        <v>65</v>
      </c>
      <c r="I8" s="143" t="s">
        <v>59</v>
      </c>
      <c r="J8" s="143" t="s">
        <v>55</v>
      </c>
      <c r="K8" s="143" t="s">
        <v>54</v>
      </c>
      <c r="L8" s="2"/>
    </row>
    <row r="9" spans="1:12" ht="35.450000000000003" customHeight="1" x14ac:dyDescent="0.25">
      <c r="A9" s="20"/>
      <c r="B9" s="46"/>
      <c r="C9" s="82"/>
      <c r="D9" s="144"/>
      <c r="E9" s="144"/>
      <c r="F9" s="144"/>
      <c r="G9" s="144"/>
      <c r="H9" s="144"/>
      <c r="I9" s="144"/>
      <c r="J9" s="144"/>
      <c r="K9" s="144"/>
      <c r="L9" s="2"/>
    </row>
    <row r="10" spans="1:12" ht="16.5" customHeight="1" x14ac:dyDescent="0.25">
      <c r="A10" s="20"/>
      <c r="B10" s="46"/>
      <c r="C10" s="45"/>
      <c r="D10" s="83">
        <v>1</v>
      </c>
      <c r="E10" s="83">
        <v>2</v>
      </c>
      <c r="F10" s="83">
        <v>3</v>
      </c>
      <c r="G10" s="83">
        <v>4</v>
      </c>
      <c r="H10" s="83">
        <v>5</v>
      </c>
      <c r="I10" s="83">
        <v>6</v>
      </c>
      <c r="J10" s="83">
        <v>7</v>
      </c>
      <c r="K10" s="83">
        <v>8</v>
      </c>
      <c r="L10" s="2"/>
    </row>
    <row r="11" spans="1:12" ht="25.15" customHeight="1" x14ac:dyDescent="0.25">
      <c r="A11" s="14"/>
      <c r="B11" s="28">
        <v>100</v>
      </c>
      <c r="C11" s="27">
        <v>113</v>
      </c>
      <c r="D11" s="30" t="s">
        <v>53</v>
      </c>
      <c r="E11" s="29">
        <v>1</v>
      </c>
      <c r="F11" s="29" t="s">
        <v>3</v>
      </c>
      <c r="G11" s="63">
        <f>'в рублях'!G11/1000</f>
        <v>863499.23988999997</v>
      </c>
      <c r="H11" s="63">
        <f>'в рублях'!H11/1000</f>
        <v>1182107.06813</v>
      </c>
      <c r="I11" s="63">
        <f>'в рублях'!I11/1000-34748</f>
        <v>1378785.8831500001</v>
      </c>
      <c r="J11" s="63">
        <f>'в рублях'!J11/1000</f>
        <v>1449975.4186099998</v>
      </c>
      <c r="K11" s="79">
        <f>'в рублях'!K11/1000</f>
        <v>1544398.4256</v>
      </c>
      <c r="L11" s="78"/>
    </row>
    <row r="12" spans="1:12" ht="79.150000000000006" customHeight="1" x14ac:dyDescent="0.25">
      <c r="A12" s="14"/>
      <c r="B12" s="28"/>
      <c r="C12" s="27">
        <v>102</v>
      </c>
      <c r="D12" s="26" t="s">
        <v>52</v>
      </c>
      <c r="E12" s="25">
        <v>1</v>
      </c>
      <c r="F12" s="24">
        <v>2</v>
      </c>
      <c r="G12" s="65">
        <f>'в рублях'!G12/1000</f>
        <v>6192.1068800000003</v>
      </c>
      <c r="H12" s="65">
        <f>'в рублях'!H12/1000</f>
        <v>6279.9520000000002</v>
      </c>
      <c r="I12" s="65">
        <f>'в рублях'!I12/1000</f>
        <v>7753.4229999999998</v>
      </c>
      <c r="J12" s="65">
        <f>'в рублях'!J12/1000</f>
        <v>7753.4229999999998</v>
      </c>
      <c r="K12" s="80">
        <f>'в рублях'!K12/1000</f>
        <v>7753.4229999999998</v>
      </c>
      <c r="L12" s="78"/>
    </row>
    <row r="13" spans="1:12" ht="88.15" customHeight="1" x14ac:dyDescent="0.25">
      <c r="A13" s="14"/>
      <c r="B13" s="28"/>
      <c r="C13" s="27">
        <v>103</v>
      </c>
      <c r="D13" s="38" t="s">
        <v>51</v>
      </c>
      <c r="E13" s="16">
        <v>1</v>
      </c>
      <c r="F13" s="37">
        <v>3</v>
      </c>
      <c r="G13" s="65">
        <f>'в рублях'!G13/1000</f>
        <v>30271.69139</v>
      </c>
      <c r="H13" s="65">
        <f>'в рублях'!H13/1000</f>
        <v>30681.864000000001</v>
      </c>
      <c r="I13" s="65">
        <f>'в рублях'!I13/1000</f>
        <v>33478.245000000003</v>
      </c>
      <c r="J13" s="65">
        <f>'в рублях'!J13/1000</f>
        <v>33114.995000000003</v>
      </c>
      <c r="K13" s="80">
        <f>'в рублях'!K13/1000</f>
        <v>33114.995000000003</v>
      </c>
      <c r="L13" s="78"/>
    </row>
    <row r="14" spans="1:12" ht="108" customHeight="1" x14ac:dyDescent="0.25">
      <c r="A14" s="14"/>
      <c r="B14" s="28"/>
      <c r="C14" s="27">
        <v>104</v>
      </c>
      <c r="D14" s="38" t="s">
        <v>50</v>
      </c>
      <c r="E14" s="16">
        <v>1</v>
      </c>
      <c r="F14" s="37">
        <v>4</v>
      </c>
      <c r="G14" s="65">
        <f>'в рублях'!G14/1000</f>
        <v>268708.81883999996</v>
      </c>
      <c r="H14" s="65">
        <f>'в рублях'!H14/1000</f>
        <v>292471.89299999998</v>
      </c>
      <c r="I14" s="65">
        <f>'в рублях'!I14/1000</f>
        <v>308820.83494999999</v>
      </c>
      <c r="J14" s="65">
        <f>'в рублях'!J14/1000</f>
        <v>308820.83494999999</v>
      </c>
      <c r="K14" s="80">
        <f>'в рублях'!K14/1000</f>
        <v>308820.83494999999</v>
      </c>
      <c r="L14" s="78"/>
    </row>
    <row r="15" spans="1:12" ht="22.15" customHeight="1" x14ac:dyDescent="0.25">
      <c r="A15" s="14"/>
      <c r="B15" s="28"/>
      <c r="C15" s="27">
        <v>105</v>
      </c>
      <c r="D15" s="38" t="s">
        <v>49</v>
      </c>
      <c r="E15" s="16">
        <v>1</v>
      </c>
      <c r="F15" s="37">
        <v>5</v>
      </c>
      <c r="G15" s="65">
        <f>'в рублях'!G15/1000</f>
        <v>8.1</v>
      </c>
      <c r="H15" s="65">
        <f>'в рублях'!H15/1000</f>
        <v>1.6</v>
      </c>
      <c r="I15" s="65">
        <f>'в рублях'!I15/1000</f>
        <v>8.9</v>
      </c>
      <c r="J15" s="65">
        <f>'в рублях'!J15/1000</f>
        <v>4</v>
      </c>
      <c r="K15" s="80">
        <f>'в рублях'!K15/1000</f>
        <v>50.4</v>
      </c>
      <c r="L15" s="78"/>
    </row>
    <row r="16" spans="1:12" ht="77.45" customHeight="1" x14ac:dyDescent="0.25">
      <c r="A16" s="14"/>
      <c r="B16" s="28"/>
      <c r="C16" s="27">
        <v>106</v>
      </c>
      <c r="D16" s="38" t="s">
        <v>48</v>
      </c>
      <c r="E16" s="16">
        <v>1</v>
      </c>
      <c r="F16" s="37">
        <v>6</v>
      </c>
      <c r="G16" s="65">
        <f>'в рублях'!G16/1000</f>
        <v>81972.605980000008</v>
      </c>
      <c r="H16" s="65">
        <f>'в рублях'!H16/1000</f>
        <v>89696.05</v>
      </c>
      <c r="I16" s="65">
        <f>'в рублях'!I16/1000</f>
        <v>100685.963</v>
      </c>
      <c r="J16" s="65">
        <f>'в рублях'!J16/1000</f>
        <v>100685.96394</v>
      </c>
      <c r="K16" s="80">
        <f>'в рублях'!K16/1000</f>
        <v>100685.96394</v>
      </c>
      <c r="L16" s="78"/>
    </row>
    <row r="17" spans="1:12" ht="31.15" customHeight="1" x14ac:dyDescent="0.25">
      <c r="A17" s="14"/>
      <c r="B17" s="28"/>
      <c r="C17" s="27"/>
      <c r="D17" s="38" t="s">
        <v>69</v>
      </c>
      <c r="E17" s="16">
        <v>1</v>
      </c>
      <c r="F17" s="37">
        <v>7</v>
      </c>
      <c r="G17" s="65">
        <f>'в рублях'!G17/1000</f>
        <v>0</v>
      </c>
      <c r="H17" s="65">
        <f>'в рублях'!H17/1000</f>
        <v>0</v>
      </c>
      <c r="I17" s="65">
        <f>'в рублях'!I17/1000</f>
        <v>0</v>
      </c>
      <c r="J17" s="65">
        <f>'в рублях'!J17/1000</f>
        <v>0</v>
      </c>
      <c r="K17" s="80">
        <f>'в рублях'!K17/1000</f>
        <v>0</v>
      </c>
      <c r="L17" s="78"/>
    </row>
    <row r="18" spans="1:12" ht="16.5" customHeight="1" x14ac:dyDescent="0.25">
      <c r="A18" s="14"/>
      <c r="B18" s="28"/>
      <c r="C18" s="27">
        <v>111</v>
      </c>
      <c r="D18" s="38" t="s">
        <v>47</v>
      </c>
      <c r="E18" s="16">
        <v>1</v>
      </c>
      <c r="F18" s="37">
        <v>11</v>
      </c>
      <c r="G18" s="65">
        <f>'в рублях'!G18/1000</f>
        <v>0</v>
      </c>
      <c r="H18" s="65">
        <f>'в рублях'!H18/1000</f>
        <v>267236.45199999999</v>
      </c>
      <c r="I18" s="65">
        <f>'в рублях'!I18/1000-34748</f>
        <v>153470.57469000001</v>
      </c>
      <c r="J18" s="65">
        <f>'в рублях'!J18/1000</f>
        <v>460673.70695999998</v>
      </c>
      <c r="K18" s="80">
        <f>'в рублях'!K18/1000</f>
        <v>561341.55395000009</v>
      </c>
      <c r="L18" s="78"/>
    </row>
    <row r="19" spans="1:12" ht="27.6" customHeight="1" x14ac:dyDescent="0.25">
      <c r="A19" s="14"/>
      <c r="B19" s="28"/>
      <c r="C19" s="27">
        <v>113</v>
      </c>
      <c r="D19" s="35" t="s">
        <v>46</v>
      </c>
      <c r="E19" s="34">
        <v>1</v>
      </c>
      <c r="F19" s="33">
        <v>13</v>
      </c>
      <c r="G19" s="65">
        <f>'в рублях'!G19/1000</f>
        <v>476345.91680000001</v>
      </c>
      <c r="H19" s="65">
        <f>'в рублях'!H19/1000</f>
        <v>495739.25712999998</v>
      </c>
      <c r="I19" s="65">
        <f>'в рублях'!I19/1000</f>
        <v>774567.94250999996</v>
      </c>
      <c r="J19" s="65">
        <f>'в рублях'!J19/1000</f>
        <v>538922.49476000003</v>
      </c>
      <c r="K19" s="80">
        <f>'в рублях'!K19/1000</f>
        <v>532631.25476000004</v>
      </c>
      <c r="L19" s="78"/>
    </row>
    <row r="20" spans="1:12" ht="42" customHeight="1" x14ac:dyDescent="0.25">
      <c r="A20" s="14"/>
      <c r="B20" s="28">
        <v>300</v>
      </c>
      <c r="C20" s="27">
        <v>314</v>
      </c>
      <c r="D20" s="30" t="s">
        <v>45</v>
      </c>
      <c r="E20" s="29">
        <v>3</v>
      </c>
      <c r="F20" s="29" t="s">
        <v>3</v>
      </c>
      <c r="G20" s="63">
        <f>'в рублях'!G20/1000</f>
        <v>235265.35456000001</v>
      </c>
      <c r="H20" s="63">
        <f>'в рублях'!H20/1000</f>
        <v>183578.83956999998</v>
      </c>
      <c r="I20" s="63">
        <f>'в рублях'!I20/1000</f>
        <v>243845.48689000003</v>
      </c>
      <c r="J20" s="63">
        <f>'в рублях'!J20/1000</f>
        <v>217395.10516000001</v>
      </c>
      <c r="K20" s="79">
        <f>'в рублях'!K20/1000</f>
        <v>217395.10516000001</v>
      </c>
      <c r="L20" s="78"/>
    </row>
    <row r="21" spans="1:12" ht="16.5" customHeight="1" x14ac:dyDescent="0.25">
      <c r="A21" s="14"/>
      <c r="B21" s="28"/>
      <c r="C21" s="27">
        <v>304</v>
      </c>
      <c r="D21" s="26" t="s">
        <v>44</v>
      </c>
      <c r="E21" s="25">
        <v>3</v>
      </c>
      <c r="F21" s="24">
        <v>4</v>
      </c>
      <c r="G21" s="65">
        <f>'в рублях'!G21/1000</f>
        <v>9963.54997</v>
      </c>
      <c r="H21" s="65">
        <f>'в рублях'!H21/1000</f>
        <v>11010.6</v>
      </c>
      <c r="I21" s="65">
        <f>'в рублях'!I21/1000</f>
        <v>13357.4</v>
      </c>
      <c r="J21" s="65">
        <f>'в рублях'!J21/1000</f>
        <v>13338.3</v>
      </c>
      <c r="K21" s="80">
        <f>'в рублях'!K21/1000</f>
        <v>13338.3</v>
      </c>
      <c r="L21" s="78"/>
    </row>
    <row r="22" spans="1:12" ht="69.599999999999994" customHeight="1" x14ac:dyDescent="0.25">
      <c r="A22" s="14"/>
      <c r="B22" s="28"/>
      <c r="C22" s="27">
        <v>309</v>
      </c>
      <c r="D22" s="38" t="s">
        <v>43</v>
      </c>
      <c r="E22" s="16">
        <v>3</v>
      </c>
      <c r="F22" s="37">
        <v>9</v>
      </c>
      <c r="G22" s="65">
        <f>'в рублях'!G22/1000</f>
        <v>19243.5</v>
      </c>
      <c r="H22" s="65">
        <f>'в рублях'!H22/1000</f>
        <v>25992.18204</v>
      </c>
      <c r="I22" s="65">
        <f>'в рублях'!I22/1000</f>
        <v>32007.66143</v>
      </c>
      <c r="J22" s="65">
        <f>'в рублях'!J22/1000</f>
        <v>25836.9054</v>
      </c>
      <c r="K22" s="80">
        <f>'в рублях'!K22/1000</f>
        <v>25836.9054</v>
      </c>
      <c r="L22" s="78"/>
    </row>
    <row r="23" spans="1:12" ht="62.45" customHeight="1" x14ac:dyDescent="0.25">
      <c r="A23" s="14"/>
      <c r="B23" s="28"/>
      <c r="C23" s="27">
        <v>314</v>
      </c>
      <c r="D23" s="35" t="s">
        <v>42</v>
      </c>
      <c r="E23" s="34">
        <v>3</v>
      </c>
      <c r="F23" s="33">
        <v>14</v>
      </c>
      <c r="G23" s="65">
        <f>'в рублях'!G24/1000</f>
        <v>62496.598270000002</v>
      </c>
      <c r="H23" s="65">
        <f>'в рублях'!H24/1000</f>
        <v>7856.64264</v>
      </c>
      <c r="I23" s="65">
        <f>'в рублях'!I24/1000</f>
        <v>52867.433840000005</v>
      </c>
      <c r="J23" s="65">
        <f>'в рублях'!J24/1000</f>
        <v>33857.442640000001</v>
      </c>
      <c r="K23" s="80">
        <f>'в рублях'!K24/1000</f>
        <v>33857.442640000001</v>
      </c>
      <c r="L23" s="78"/>
    </row>
    <row r="24" spans="1:12" ht="29.45" customHeight="1" x14ac:dyDescent="0.25">
      <c r="A24" s="14"/>
      <c r="B24" s="28">
        <v>400</v>
      </c>
      <c r="C24" s="27">
        <v>412</v>
      </c>
      <c r="D24" s="30" t="s">
        <v>41</v>
      </c>
      <c r="E24" s="29">
        <v>4</v>
      </c>
      <c r="F24" s="29" t="s">
        <v>3</v>
      </c>
      <c r="G24" s="63">
        <f>'в рублях'!G25/1000</f>
        <v>1616115.8025</v>
      </c>
      <c r="H24" s="63">
        <f>'в рублях'!H25/1000</f>
        <v>1389230.78837</v>
      </c>
      <c r="I24" s="63">
        <f>'в рублях'!I25/1000</f>
        <v>1642147.7919199998</v>
      </c>
      <c r="J24" s="63">
        <f>'в рублях'!J25/1000</f>
        <v>1458372.8087200001</v>
      </c>
      <c r="K24" s="79">
        <f>'в рублях'!K25/1000</f>
        <v>1629883.0861500001</v>
      </c>
      <c r="L24" s="78"/>
    </row>
    <row r="25" spans="1:12" ht="18.600000000000001" customHeight="1" x14ac:dyDescent="0.25">
      <c r="A25" s="14"/>
      <c r="B25" s="28"/>
      <c r="C25" s="27">
        <v>401</v>
      </c>
      <c r="D25" s="26" t="s">
        <v>40</v>
      </c>
      <c r="E25" s="25">
        <v>4</v>
      </c>
      <c r="F25" s="24">
        <v>1</v>
      </c>
      <c r="G25" s="65">
        <f>'в рублях'!G26/1000</f>
        <v>7532.5381100000004</v>
      </c>
      <c r="H25" s="65">
        <f>'в рублях'!H26/1000</f>
        <v>11726.2641</v>
      </c>
      <c r="I25" s="65">
        <f>'в рублях'!I26/1000</f>
        <v>19303.025269999998</v>
      </c>
      <c r="J25" s="65">
        <f>'в рублях'!J26/1000</f>
        <v>19491.343809999998</v>
      </c>
      <c r="K25" s="80">
        <f>'в рублях'!K26/1000</f>
        <v>19679.662329999999</v>
      </c>
      <c r="L25" s="78"/>
    </row>
    <row r="26" spans="1:12" ht="16.5" customHeight="1" x14ac:dyDescent="0.25">
      <c r="A26" s="14"/>
      <c r="B26" s="28"/>
      <c r="C26" s="27">
        <v>405</v>
      </c>
      <c r="D26" s="38" t="s">
        <v>39</v>
      </c>
      <c r="E26" s="16">
        <v>4</v>
      </c>
      <c r="F26" s="37">
        <v>5</v>
      </c>
      <c r="G26" s="65">
        <f>'в рублях'!G27/1000</f>
        <v>30268.008249999999</v>
      </c>
      <c r="H26" s="65">
        <f>'в рублях'!H27/1000</f>
        <v>16172.8</v>
      </c>
      <c r="I26" s="65">
        <f>'в рублях'!I27/1000</f>
        <v>15973.3</v>
      </c>
      <c r="J26" s="65">
        <f>'в рублях'!J27/1000</f>
        <v>15800.6</v>
      </c>
      <c r="K26" s="80">
        <f>'в рублях'!K27/1000</f>
        <v>15724.4</v>
      </c>
      <c r="L26" s="78"/>
    </row>
    <row r="27" spans="1:12" ht="16.5" customHeight="1" x14ac:dyDescent="0.25">
      <c r="A27" s="14"/>
      <c r="B27" s="28"/>
      <c r="C27" s="27">
        <v>408</v>
      </c>
      <c r="D27" s="38" t="s">
        <v>38</v>
      </c>
      <c r="E27" s="16">
        <v>4</v>
      </c>
      <c r="F27" s="37">
        <v>8</v>
      </c>
      <c r="G27" s="65">
        <f>'в рублях'!G28/1000</f>
        <v>182287.74917</v>
      </c>
      <c r="H27" s="65">
        <f>'в рублях'!H28/1000</f>
        <v>208479.024</v>
      </c>
      <c r="I27" s="65">
        <f>'в рублях'!I28/1000</f>
        <v>192016.274</v>
      </c>
      <c r="J27" s="65">
        <f>'в рублях'!J28/1000</f>
        <v>192016.274</v>
      </c>
      <c r="K27" s="80">
        <f>'в рублях'!K28/1000</f>
        <v>192016.274</v>
      </c>
      <c r="L27" s="78"/>
    </row>
    <row r="28" spans="1:12" ht="16.5" customHeight="1" x14ac:dyDescent="0.25">
      <c r="A28" s="14"/>
      <c r="B28" s="28"/>
      <c r="C28" s="27">
        <v>409</v>
      </c>
      <c r="D28" s="38" t="s">
        <v>37</v>
      </c>
      <c r="E28" s="16">
        <v>4</v>
      </c>
      <c r="F28" s="37">
        <v>9</v>
      </c>
      <c r="G28" s="65">
        <f>'в рублях'!G29/1000</f>
        <v>1077608.5370100001</v>
      </c>
      <c r="H28" s="65">
        <f>'в рублях'!H29/1000</f>
        <v>820250.88600000006</v>
      </c>
      <c r="I28" s="65">
        <f>'в рублях'!I29/1000</f>
        <v>904751.13740999997</v>
      </c>
      <c r="J28" s="65">
        <f>'в рублях'!J29/1000</f>
        <v>748255.53567000001</v>
      </c>
      <c r="K28" s="80">
        <f>'в рублях'!K29/1000</f>
        <v>922092.58345999999</v>
      </c>
      <c r="L28" s="78"/>
    </row>
    <row r="29" spans="1:12" ht="16.5" customHeight="1" x14ac:dyDescent="0.25">
      <c r="A29" s="14"/>
      <c r="B29" s="28"/>
      <c r="C29" s="27">
        <v>410</v>
      </c>
      <c r="D29" s="38" t="s">
        <v>36</v>
      </c>
      <c r="E29" s="16">
        <v>4</v>
      </c>
      <c r="F29" s="37">
        <v>10</v>
      </c>
      <c r="G29" s="65">
        <f>'в рублях'!G30/1000</f>
        <v>12586.360640000001</v>
      </c>
      <c r="H29" s="65">
        <f>'в рублях'!H30/1000</f>
        <v>9009.1970399999991</v>
      </c>
      <c r="I29" s="65">
        <f>'в рублях'!I30/1000</f>
        <v>21734.73</v>
      </c>
      <c r="J29" s="65">
        <f>'в рублях'!J30/1000</f>
        <v>16734.73</v>
      </c>
      <c r="K29" s="80">
        <f>'в рублях'!K30/1000</f>
        <v>16734.73</v>
      </c>
      <c r="L29" s="78"/>
    </row>
    <row r="30" spans="1:12" ht="16.5" customHeight="1" x14ac:dyDescent="0.25">
      <c r="A30" s="14"/>
      <c r="B30" s="28"/>
      <c r="C30" s="27">
        <v>412</v>
      </c>
      <c r="D30" s="35" t="s">
        <v>35</v>
      </c>
      <c r="E30" s="34">
        <v>4</v>
      </c>
      <c r="F30" s="33">
        <v>12</v>
      </c>
      <c r="G30" s="65">
        <f>'в рублях'!G31/1000</f>
        <v>305832.60931999999</v>
      </c>
      <c r="H30" s="65">
        <f>'в рублях'!H31/1000</f>
        <v>323592.61723000003</v>
      </c>
      <c r="I30" s="65">
        <f>'в рублях'!I31/1000</f>
        <v>488369.32524000003</v>
      </c>
      <c r="J30" s="65">
        <f>'в рублях'!J31/1000</f>
        <v>466074.32524000003</v>
      </c>
      <c r="K30" s="80">
        <f>'в рублях'!K31/1000</f>
        <v>463635.43635999999</v>
      </c>
      <c r="L30" s="78"/>
    </row>
    <row r="31" spans="1:12" ht="26.45" customHeight="1" x14ac:dyDescent="0.25">
      <c r="A31" s="14"/>
      <c r="B31" s="28">
        <v>500</v>
      </c>
      <c r="C31" s="27">
        <v>505</v>
      </c>
      <c r="D31" s="30" t="s">
        <v>34</v>
      </c>
      <c r="E31" s="29">
        <v>5</v>
      </c>
      <c r="F31" s="29" t="s">
        <v>3</v>
      </c>
      <c r="G31" s="63">
        <f>'в рублях'!G32/1000</f>
        <v>1117924.8388700001</v>
      </c>
      <c r="H31" s="63">
        <f>'в рублях'!H32/1000</f>
        <v>886556.82305000001</v>
      </c>
      <c r="I31" s="63">
        <f>'в рублях'!I32/1000</f>
        <v>935950.1836799999</v>
      </c>
      <c r="J31" s="63">
        <f>'в рублях'!J32/1000</f>
        <v>954028.83054000011</v>
      </c>
      <c r="K31" s="79">
        <f>'в рублях'!K32/1000</f>
        <v>904003.98054000014</v>
      </c>
      <c r="L31" s="78"/>
    </row>
    <row r="32" spans="1:12" ht="16.5" customHeight="1" x14ac:dyDescent="0.25">
      <c r="A32" s="14"/>
      <c r="B32" s="28"/>
      <c r="C32" s="27">
        <v>501</v>
      </c>
      <c r="D32" s="26" t="s">
        <v>33</v>
      </c>
      <c r="E32" s="25">
        <v>5</v>
      </c>
      <c r="F32" s="24">
        <v>1</v>
      </c>
      <c r="G32" s="65">
        <f>'в рублях'!G33/1000</f>
        <v>329161.36155999999</v>
      </c>
      <c r="H32" s="65">
        <f>'в рублях'!H33/1000</f>
        <v>146755.31596000001</v>
      </c>
      <c r="I32" s="65">
        <f>'в рублях'!I33/1000</f>
        <v>141499.35706000001</v>
      </c>
      <c r="J32" s="65">
        <f>'в рублях'!J33/1000</f>
        <v>141103.52958</v>
      </c>
      <c r="K32" s="80">
        <f>'в рублях'!K33/1000</f>
        <v>141103.52958</v>
      </c>
      <c r="L32" s="78"/>
    </row>
    <row r="33" spans="1:12" ht="16.5" customHeight="1" x14ac:dyDescent="0.25">
      <c r="A33" s="14"/>
      <c r="B33" s="28"/>
      <c r="C33" s="27">
        <v>502</v>
      </c>
      <c r="D33" s="38" t="s">
        <v>32</v>
      </c>
      <c r="E33" s="16">
        <v>5</v>
      </c>
      <c r="F33" s="37">
        <v>2</v>
      </c>
      <c r="G33" s="65">
        <f>'в рублях'!G34/1000</f>
        <v>80103.960890000002</v>
      </c>
      <c r="H33" s="65">
        <f>'в рублях'!H34/1000</f>
        <v>69182.370999999999</v>
      </c>
      <c r="I33" s="65">
        <f>'в рублях'!I34/1000</f>
        <v>106661.821</v>
      </c>
      <c r="J33" s="65">
        <f>'в рублях'!J34/1000</f>
        <v>188049.14600000001</v>
      </c>
      <c r="K33" s="80">
        <f>'в рублях'!K34/1000</f>
        <v>150024.296</v>
      </c>
      <c r="L33" s="78"/>
    </row>
    <row r="34" spans="1:12" ht="16.5" customHeight="1" x14ac:dyDescent="0.25">
      <c r="A34" s="14"/>
      <c r="B34" s="28"/>
      <c r="C34" s="27">
        <v>503</v>
      </c>
      <c r="D34" s="38" t="s">
        <v>31</v>
      </c>
      <c r="E34" s="16">
        <v>5</v>
      </c>
      <c r="F34" s="37">
        <v>3</v>
      </c>
      <c r="G34" s="65">
        <f>'в рублях'!G35/1000</f>
        <v>619641.02019000007</v>
      </c>
      <c r="H34" s="65">
        <f>'в рублях'!H35/1000</f>
        <v>607558.76165999996</v>
      </c>
      <c r="I34" s="65">
        <f>'в рублях'!I35/1000</f>
        <v>599152.40872000006</v>
      </c>
      <c r="J34" s="65">
        <f>'в рублях'!J35/1000</f>
        <v>536239.55805999995</v>
      </c>
      <c r="K34" s="80">
        <f>'в рублях'!K35/1000</f>
        <v>524239.55806000001</v>
      </c>
      <c r="L34" s="78"/>
    </row>
    <row r="35" spans="1:12" ht="36" customHeight="1" x14ac:dyDescent="0.25">
      <c r="A35" s="14"/>
      <c r="B35" s="28"/>
      <c r="C35" s="27">
        <v>505</v>
      </c>
      <c r="D35" s="35" t="s">
        <v>30</v>
      </c>
      <c r="E35" s="34">
        <v>5</v>
      </c>
      <c r="F35" s="33">
        <v>5</v>
      </c>
      <c r="G35" s="65">
        <f>'в рублях'!G36/1000</f>
        <v>89018.496230000004</v>
      </c>
      <c r="H35" s="65">
        <f>'в рублях'!H36/1000</f>
        <v>63060.374429999996</v>
      </c>
      <c r="I35" s="65">
        <f>'в рублях'!I36/1000</f>
        <v>88636.596900000004</v>
      </c>
      <c r="J35" s="65">
        <f>'в рублях'!J36/1000</f>
        <v>88636.596900000004</v>
      </c>
      <c r="K35" s="80">
        <f>'в рублях'!K36/1000</f>
        <v>88636.596900000004</v>
      </c>
      <c r="L35" s="78"/>
    </row>
    <row r="36" spans="1:12" ht="27" customHeight="1" x14ac:dyDescent="0.25">
      <c r="A36" s="14"/>
      <c r="B36" s="28">
        <v>600</v>
      </c>
      <c r="C36" s="27">
        <v>605</v>
      </c>
      <c r="D36" s="30" t="s">
        <v>29</v>
      </c>
      <c r="E36" s="29">
        <v>6</v>
      </c>
      <c r="F36" s="29" t="s">
        <v>3</v>
      </c>
      <c r="G36" s="63">
        <f>'в рублях'!G37/1000</f>
        <v>163.53899999999999</v>
      </c>
      <c r="H36" s="63">
        <f>'в рублях'!H37/1000</f>
        <v>177.7</v>
      </c>
      <c r="I36" s="63">
        <f>'в рублях'!I37/1000</f>
        <v>204.4</v>
      </c>
      <c r="J36" s="63">
        <f>'в рублях'!J37/1000</f>
        <v>204.6</v>
      </c>
      <c r="K36" s="79">
        <f>'в рублях'!K37/1000</f>
        <v>204.6</v>
      </c>
      <c r="L36" s="78"/>
    </row>
    <row r="37" spans="1:12" ht="16.5" customHeight="1" x14ac:dyDescent="0.25">
      <c r="A37" s="14"/>
      <c r="B37" s="28"/>
      <c r="C37" s="27">
        <v>605</v>
      </c>
      <c r="D37" s="43" t="s">
        <v>28</v>
      </c>
      <c r="E37" s="42">
        <v>6</v>
      </c>
      <c r="F37" s="41">
        <v>5</v>
      </c>
      <c r="G37" s="65">
        <f>'в рублях'!G38/1000</f>
        <v>163.53899999999999</v>
      </c>
      <c r="H37" s="65">
        <f>'в рублях'!H38/1000</f>
        <v>177.7</v>
      </c>
      <c r="I37" s="65">
        <f>'в рублях'!I38/1000</f>
        <v>204.4</v>
      </c>
      <c r="J37" s="65">
        <f>'в рублях'!J38/1000</f>
        <v>204.6</v>
      </c>
      <c r="K37" s="80">
        <f>'в рублях'!K38/1000</f>
        <v>204.6</v>
      </c>
      <c r="L37" s="78"/>
    </row>
    <row r="38" spans="1:12" ht="25.15" customHeight="1" x14ac:dyDescent="0.25">
      <c r="A38" s="14"/>
      <c r="B38" s="28">
        <v>700</v>
      </c>
      <c r="C38" s="27">
        <v>709</v>
      </c>
      <c r="D38" s="30" t="s">
        <v>27</v>
      </c>
      <c r="E38" s="29">
        <v>7</v>
      </c>
      <c r="F38" s="29" t="s">
        <v>3</v>
      </c>
      <c r="G38" s="63">
        <f>'в рублях'!G39/1000</f>
        <v>7174083.1174100004</v>
      </c>
      <c r="H38" s="63">
        <f>'в рублях'!H39/1000</f>
        <v>7777775.9849899998</v>
      </c>
      <c r="I38" s="63">
        <f>'в рублях'!I39/1000</f>
        <v>8530805.4346500002</v>
      </c>
      <c r="J38" s="63">
        <f>'в рублях'!J39/1000</f>
        <v>7168527.7195999995</v>
      </c>
      <c r="K38" s="79">
        <f>'в рублях'!K39/1000</f>
        <v>6598641.0943900002</v>
      </c>
      <c r="L38" s="78"/>
    </row>
    <row r="39" spans="1:12" ht="16.5" customHeight="1" x14ac:dyDescent="0.25">
      <c r="A39" s="14"/>
      <c r="B39" s="28"/>
      <c r="C39" s="27">
        <v>701</v>
      </c>
      <c r="D39" s="26" t="s">
        <v>26</v>
      </c>
      <c r="E39" s="25">
        <v>7</v>
      </c>
      <c r="F39" s="24">
        <v>1</v>
      </c>
      <c r="G39" s="65">
        <f>'в рублях'!G40/1000</f>
        <v>1930135.8165899999</v>
      </c>
      <c r="H39" s="65">
        <f>'в рублях'!H40/1000</f>
        <v>2129290.9864000003</v>
      </c>
      <c r="I39" s="65">
        <f>'в рублях'!I40/1000</f>
        <v>2312857.30963</v>
      </c>
      <c r="J39" s="65">
        <f>'в рублях'!J40/1000</f>
        <v>2312376.12163</v>
      </c>
      <c r="K39" s="80">
        <f>'в рублях'!K40/1000</f>
        <v>2312356.4416300002</v>
      </c>
      <c r="L39" s="78"/>
    </row>
    <row r="40" spans="1:12" ht="16.5" customHeight="1" x14ac:dyDescent="0.25">
      <c r="A40" s="14"/>
      <c r="B40" s="28"/>
      <c r="C40" s="27">
        <v>702</v>
      </c>
      <c r="D40" s="38" t="s">
        <v>25</v>
      </c>
      <c r="E40" s="16">
        <v>7</v>
      </c>
      <c r="F40" s="37">
        <v>2</v>
      </c>
      <c r="G40" s="65">
        <f>'в рублях'!G41/1000</f>
        <v>3890342.1887600003</v>
      </c>
      <c r="H40" s="65">
        <f>'в рублях'!H41/1000</f>
        <v>4596919.2227400001</v>
      </c>
      <c r="I40" s="65">
        <f>'в рублях'!I41/1000</f>
        <v>5418410.65123</v>
      </c>
      <c r="J40" s="65">
        <f>'в рублях'!J41/1000</f>
        <v>4058694.7071799999</v>
      </c>
      <c r="K40" s="80">
        <f>'в рублях'!K41/1000</f>
        <v>3488808.0819699997</v>
      </c>
      <c r="L40" s="78"/>
    </row>
    <row r="41" spans="1:12" ht="16.5" customHeight="1" x14ac:dyDescent="0.25">
      <c r="A41" s="14"/>
      <c r="B41" s="28"/>
      <c r="C41" s="27">
        <v>703</v>
      </c>
      <c r="D41" s="38" t="s">
        <v>24</v>
      </c>
      <c r="E41" s="16">
        <v>7</v>
      </c>
      <c r="F41" s="37">
        <v>3</v>
      </c>
      <c r="G41" s="65">
        <f>'в рублях'!G42/1000</f>
        <v>402105.09337000002</v>
      </c>
      <c r="H41" s="65">
        <f>'в рублях'!H42/1000</f>
        <v>385036.15075999999</v>
      </c>
      <c r="I41" s="65">
        <f>'в рублях'!I42/1000</f>
        <v>465888.24477999995</v>
      </c>
      <c r="J41" s="65">
        <f>'в рублях'!J42/1000</f>
        <v>465784.84977999999</v>
      </c>
      <c r="K41" s="80">
        <f>'в рублях'!K42/1000</f>
        <v>465784.84977999999</v>
      </c>
      <c r="L41" s="78"/>
    </row>
    <row r="42" spans="1:12" ht="16.5" customHeight="1" x14ac:dyDescent="0.25">
      <c r="A42" s="14"/>
      <c r="B42" s="28"/>
      <c r="C42" s="27">
        <v>707</v>
      </c>
      <c r="D42" s="38" t="s">
        <v>23</v>
      </c>
      <c r="E42" s="16">
        <v>7</v>
      </c>
      <c r="F42" s="37">
        <v>7</v>
      </c>
      <c r="G42" s="65">
        <f>'в рублях'!G43/1000</f>
        <v>641918.39885</v>
      </c>
      <c r="H42" s="65">
        <f>'в рублях'!H43/1000</f>
        <v>281099.54200000002</v>
      </c>
      <c r="I42" s="65">
        <f>'в рублях'!I43/1000</f>
        <v>84286.396459999989</v>
      </c>
      <c r="J42" s="65">
        <f>'в рублях'!J43/1000</f>
        <v>82703.02046</v>
      </c>
      <c r="K42" s="80">
        <f>'в рублях'!K43/1000</f>
        <v>82703.02046</v>
      </c>
      <c r="L42" s="78"/>
    </row>
    <row r="43" spans="1:12" ht="16.5" customHeight="1" x14ac:dyDescent="0.25">
      <c r="A43" s="14"/>
      <c r="B43" s="28"/>
      <c r="C43" s="27">
        <v>709</v>
      </c>
      <c r="D43" s="35" t="s">
        <v>22</v>
      </c>
      <c r="E43" s="34">
        <v>7</v>
      </c>
      <c r="F43" s="33">
        <v>9</v>
      </c>
      <c r="G43" s="65">
        <f>'в рублях'!G44/1000</f>
        <v>309581.61984</v>
      </c>
      <c r="H43" s="65">
        <f>'в рублях'!H44/1000</f>
        <v>385430.08308999997</v>
      </c>
      <c r="I43" s="65">
        <f>'в рублях'!I44/1000</f>
        <v>249362.83255000002</v>
      </c>
      <c r="J43" s="65">
        <f>'в рублях'!J44/1000</f>
        <v>248969.02055000002</v>
      </c>
      <c r="K43" s="80">
        <f>'в рублях'!K44/1000</f>
        <v>248988.70055000001</v>
      </c>
      <c r="L43" s="78"/>
    </row>
    <row r="44" spans="1:12" ht="23.45" customHeight="1" x14ac:dyDescent="0.25">
      <c r="A44" s="14"/>
      <c r="B44" s="28">
        <v>800</v>
      </c>
      <c r="C44" s="27">
        <v>804</v>
      </c>
      <c r="D44" s="30" t="s">
        <v>21</v>
      </c>
      <c r="E44" s="29">
        <v>8</v>
      </c>
      <c r="F44" s="29" t="s">
        <v>3</v>
      </c>
      <c r="G44" s="63">
        <f>'в рублях'!G45/1000</f>
        <v>245641.03058000002</v>
      </c>
      <c r="H44" s="63">
        <f>'в рублях'!H45/1000</f>
        <v>242195.69175</v>
      </c>
      <c r="I44" s="63">
        <f>'в рублях'!I45/1000</f>
        <v>280500.94299000001</v>
      </c>
      <c r="J44" s="63">
        <f>'в рублях'!J45/1000</f>
        <v>270142.41610999999</v>
      </c>
      <c r="K44" s="79">
        <f>'в рублях'!K45/1000</f>
        <v>270149.19111000001</v>
      </c>
      <c r="L44" s="78"/>
    </row>
    <row r="45" spans="1:12" ht="16.5" customHeight="1" x14ac:dyDescent="0.25">
      <c r="A45" s="14"/>
      <c r="B45" s="28"/>
      <c r="C45" s="27">
        <v>801</v>
      </c>
      <c r="D45" s="26" t="s">
        <v>20</v>
      </c>
      <c r="E45" s="25">
        <v>8</v>
      </c>
      <c r="F45" s="24">
        <v>1</v>
      </c>
      <c r="G45" s="65">
        <f>'в рублях'!G46/1000</f>
        <v>245534.83058000001</v>
      </c>
      <c r="H45" s="65">
        <f>'в рублях'!H46/1000</f>
        <v>242089.49174999999</v>
      </c>
      <c r="I45" s="65">
        <f>'в рублях'!I46/1000</f>
        <v>280393.34299000003</v>
      </c>
      <c r="J45" s="65">
        <f>'в рублях'!J46/1000</f>
        <v>270033.41610999999</v>
      </c>
      <c r="K45" s="80">
        <f>'в рублях'!K46/1000</f>
        <v>270038.79110999999</v>
      </c>
      <c r="L45" s="78"/>
    </row>
    <row r="46" spans="1:12" ht="16.5" customHeight="1" x14ac:dyDescent="0.25">
      <c r="A46" s="14"/>
      <c r="B46" s="28"/>
      <c r="C46" s="27">
        <v>804</v>
      </c>
      <c r="D46" s="35" t="s">
        <v>19</v>
      </c>
      <c r="E46" s="34">
        <v>8</v>
      </c>
      <c r="F46" s="33">
        <v>4</v>
      </c>
      <c r="G46" s="65">
        <f>'в рублях'!G47/1000</f>
        <v>106.2</v>
      </c>
      <c r="H46" s="65">
        <f>'в рублях'!H47/1000</f>
        <v>106.2</v>
      </c>
      <c r="I46" s="65">
        <f>'в рублях'!I47/1000</f>
        <v>107.6</v>
      </c>
      <c r="J46" s="65">
        <f>'в рублях'!J47/1000</f>
        <v>109</v>
      </c>
      <c r="K46" s="80">
        <f>'в рублях'!K47/1000</f>
        <v>110.4</v>
      </c>
      <c r="L46" s="78"/>
    </row>
    <row r="47" spans="1:12" ht="21" customHeight="1" x14ac:dyDescent="0.25">
      <c r="A47" s="14"/>
      <c r="B47" s="28">
        <v>900</v>
      </c>
      <c r="C47" s="27">
        <v>909</v>
      </c>
      <c r="D47" s="30" t="s">
        <v>18</v>
      </c>
      <c r="E47" s="29">
        <v>9</v>
      </c>
      <c r="F47" s="29" t="s">
        <v>3</v>
      </c>
      <c r="G47" s="63">
        <f>'в рублях'!G48/1000</f>
        <v>3399.9834700000001</v>
      </c>
      <c r="H47" s="63">
        <f>'в рублях'!H48/1000</f>
        <v>4664.3</v>
      </c>
      <c r="I47" s="63">
        <f>'в рублях'!I48/1000</f>
        <v>4664.3</v>
      </c>
      <c r="J47" s="63">
        <f>'в рублях'!J48/1000</f>
        <v>4664.3</v>
      </c>
      <c r="K47" s="79">
        <f>'в рублях'!K48/1000</f>
        <v>4664.3</v>
      </c>
      <c r="L47" s="78"/>
    </row>
    <row r="48" spans="1:12" ht="16.5" customHeight="1" x14ac:dyDescent="0.25">
      <c r="A48" s="14"/>
      <c r="B48" s="28"/>
      <c r="C48" s="27">
        <v>909</v>
      </c>
      <c r="D48" s="43" t="s">
        <v>17</v>
      </c>
      <c r="E48" s="42">
        <v>9</v>
      </c>
      <c r="F48" s="41">
        <v>9</v>
      </c>
      <c r="G48" s="65">
        <f>'в рублях'!G49/1000</f>
        <v>3399.9834700000001</v>
      </c>
      <c r="H48" s="65">
        <f>'в рублях'!H49/1000</f>
        <v>4664.3</v>
      </c>
      <c r="I48" s="65">
        <f>'в рублях'!I49/1000</f>
        <v>4664.3</v>
      </c>
      <c r="J48" s="65">
        <f>'в рублях'!J49/1000</f>
        <v>4664.3</v>
      </c>
      <c r="K48" s="80">
        <f>'в рублях'!K49/1000</f>
        <v>4664.3</v>
      </c>
      <c r="L48" s="78"/>
    </row>
    <row r="49" spans="1:12" ht="25.9" customHeight="1" x14ac:dyDescent="0.25">
      <c r="A49" s="14"/>
      <c r="B49" s="28">
        <v>1000</v>
      </c>
      <c r="C49" s="27">
        <v>1006</v>
      </c>
      <c r="D49" s="30" t="s">
        <v>16</v>
      </c>
      <c r="E49" s="29">
        <v>10</v>
      </c>
      <c r="F49" s="29" t="s">
        <v>3</v>
      </c>
      <c r="G49" s="63">
        <f>'в рублях'!G50/1000</f>
        <v>521912.48493000004</v>
      </c>
      <c r="H49" s="63">
        <f>'в рублях'!H50/1000</f>
        <v>335865.05835000001</v>
      </c>
      <c r="I49" s="63">
        <f>'в рублях'!I50/1000</f>
        <v>323222.99661000003</v>
      </c>
      <c r="J49" s="63">
        <f>'в рублях'!J50/1000</f>
        <v>330645.04745000007</v>
      </c>
      <c r="K49" s="79">
        <f>'в рублях'!K50/1000</f>
        <v>342243.86324000004</v>
      </c>
      <c r="L49" s="78"/>
    </row>
    <row r="50" spans="1:12" ht="16.5" customHeight="1" x14ac:dyDescent="0.25">
      <c r="A50" s="14"/>
      <c r="B50" s="28"/>
      <c r="C50" s="27">
        <v>1001</v>
      </c>
      <c r="D50" s="26" t="s">
        <v>15</v>
      </c>
      <c r="E50" s="25">
        <v>10</v>
      </c>
      <c r="F50" s="24">
        <v>1</v>
      </c>
      <c r="G50" s="65">
        <f>'в рублях'!G51/1000</f>
        <v>7508.1091500000002</v>
      </c>
      <c r="H50" s="65">
        <f>'в рублях'!H51/1000</f>
        <v>8257.9639999999999</v>
      </c>
      <c r="I50" s="65">
        <f>'в рублях'!I51/1000</f>
        <v>8257.9639999999999</v>
      </c>
      <c r="J50" s="65">
        <f>'в рублях'!J51/1000</f>
        <v>8257.9639999999999</v>
      </c>
      <c r="K50" s="80">
        <f>'в рублях'!K51/1000</f>
        <v>8257.9639999999999</v>
      </c>
      <c r="L50" s="78"/>
    </row>
    <row r="51" spans="1:12" ht="16.5" customHeight="1" x14ac:dyDescent="0.25">
      <c r="A51" s="14"/>
      <c r="B51" s="28"/>
      <c r="C51" s="27">
        <v>1002</v>
      </c>
      <c r="D51" s="38" t="s">
        <v>14</v>
      </c>
      <c r="E51" s="16">
        <v>10</v>
      </c>
      <c r="F51" s="37">
        <v>2</v>
      </c>
      <c r="G51" s="65">
        <f>'в рублях'!G52/1000</f>
        <v>0</v>
      </c>
      <c r="H51" s="65">
        <f>'в рублях'!H52/1000</f>
        <v>0</v>
      </c>
      <c r="I51" s="65">
        <f>'в рублях'!I52/1000</f>
        <v>0</v>
      </c>
      <c r="J51" s="65">
        <f>'в рублях'!J52/1000</f>
        <v>0</v>
      </c>
      <c r="K51" s="80">
        <f>'в рублях'!K52/1000</f>
        <v>0</v>
      </c>
      <c r="L51" s="78"/>
    </row>
    <row r="52" spans="1:12" ht="16.5" customHeight="1" x14ac:dyDescent="0.25">
      <c r="A52" s="14"/>
      <c r="B52" s="28"/>
      <c r="C52" s="27">
        <v>1003</v>
      </c>
      <c r="D52" s="38" t="s">
        <v>13</v>
      </c>
      <c r="E52" s="16">
        <v>10</v>
      </c>
      <c r="F52" s="37">
        <v>3</v>
      </c>
      <c r="G52" s="65">
        <f>'в рублях'!G53/1000</f>
        <v>27035.821600000003</v>
      </c>
      <c r="H52" s="65">
        <f>'в рублях'!H53/1000</f>
        <v>43442.130239999999</v>
      </c>
      <c r="I52" s="65">
        <f>'в рублях'!I53/1000</f>
        <v>20450.930239999998</v>
      </c>
      <c r="J52" s="65">
        <f>'в рублях'!J53/1000</f>
        <v>20892.430239999998</v>
      </c>
      <c r="K52" s="80">
        <f>'в рублях'!K53/1000</f>
        <v>30090.930239999998</v>
      </c>
      <c r="L52" s="78"/>
    </row>
    <row r="53" spans="1:12" ht="16.5" customHeight="1" x14ac:dyDescent="0.25">
      <c r="A53" s="14"/>
      <c r="B53" s="28"/>
      <c r="C53" s="27">
        <v>1004</v>
      </c>
      <c r="D53" s="38" t="s">
        <v>12</v>
      </c>
      <c r="E53" s="16">
        <v>10</v>
      </c>
      <c r="F53" s="37">
        <v>4</v>
      </c>
      <c r="G53" s="65">
        <f>'в рублях'!G54/1000</f>
        <v>292788.93748999998</v>
      </c>
      <c r="H53" s="65">
        <f>'в рублях'!H54/1000</f>
        <v>109816.52631999999</v>
      </c>
      <c r="I53" s="65">
        <f>'в рублях'!I54/1000</f>
        <v>102049.47368000001</v>
      </c>
      <c r="J53" s="65">
        <f>'в рублях'!J54/1000</f>
        <v>109567.26316</v>
      </c>
      <c r="K53" s="80">
        <f>'в рублях'!K54/1000</f>
        <v>111967.57895000001</v>
      </c>
      <c r="L53" s="78"/>
    </row>
    <row r="54" spans="1:12" ht="16.5" customHeight="1" x14ac:dyDescent="0.25">
      <c r="A54" s="14"/>
      <c r="B54" s="28"/>
      <c r="C54" s="27">
        <v>1006</v>
      </c>
      <c r="D54" s="35" t="s">
        <v>11</v>
      </c>
      <c r="E54" s="34">
        <v>10</v>
      </c>
      <c r="F54" s="33">
        <v>6</v>
      </c>
      <c r="G54" s="65">
        <f>'в рублях'!G55/1000</f>
        <v>194579.61669</v>
      </c>
      <c r="H54" s="65">
        <f>'в рублях'!H55/1000</f>
        <v>174348.43779</v>
      </c>
      <c r="I54" s="65">
        <f>'в рублях'!I55/1000</f>
        <v>192464.62868999998</v>
      </c>
      <c r="J54" s="65">
        <f>'в рублях'!J55/1000</f>
        <v>191927.39005000002</v>
      </c>
      <c r="K54" s="80">
        <f>'в рублях'!K55/1000</f>
        <v>191927.39005000002</v>
      </c>
      <c r="L54" s="78"/>
    </row>
    <row r="55" spans="1:12" ht="38.450000000000003" customHeight="1" x14ac:dyDescent="0.25">
      <c r="A55" s="14"/>
      <c r="B55" s="28">
        <v>1100</v>
      </c>
      <c r="C55" s="27">
        <v>1105</v>
      </c>
      <c r="D55" s="30" t="s">
        <v>10</v>
      </c>
      <c r="E55" s="29">
        <v>11</v>
      </c>
      <c r="F55" s="29" t="s">
        <v>3</v>
      </c>
      <c r="G55" s="63">
        <f>'в рублях'!G56/1000</f>
        <v>340182.28285000002</v>
      </c>
      <c r="H55" s="63">
        <f>'в рублях'!H56/1000</f>
        <v>362265.50336000003</v>
      </c>
      <c r="I55" s="63">
        <f>'в рублях'!I56/1000</f>
        <v>397125.63024999999</v>
      </c>
      <c r="J55" s="63">
        <f>'в рублях'!J56/1000</f>
        <v>402039.10394999996</v>
      </c>
      <c r="K55" s="79">
        <f>'в рублях'!K56/1000</f>
        <v>402039.10394999996</v>
      </c>
      <c r="L55" s="78"/>
    </row>
    <row r="56" spans="1:12" ht="23.45" customHeight="1" x14ac:dyDescent="0.25">
      <c r="A56" s="14"/>
      <c r="B56" s="28"/>
      <c r="C56" s="27">
        <v>1101</v>
      </c>
      <c r="D56" s="26" t="s">
        <v>9</v>
      </c>
      <c r="E56" s="25">
        <v>11</v>
      </c>
      <c r="F56" s="24">
        <v>1</v>
      </c>
      <c r="G56" s="65">
        <f>'в рублях'!G57/1000</f>
        <v>195479.44386000003</v>
      </c>
      <c r="H56" s="65">
        <f>'в рублях'!H57/1000</f>
        <v>343126.46724000003</v>
      </c>
      <c r="I56" s="65">
        <f>'в рублях'!I57/1000</f>
        <v>246684.48022999999</v>
      </c>
      <c r="J56" s="65">
        <f>'в рублях'!J57/1000</f>
        <v>250419.84865999999</v>
      </c>
      <c r="K56" s="80">
        <f>'в рублях'!K57/1000</f>
        <v>250419.84865999999</v>
      </c>
      <c r="L56" s="78"/>
    </row>
    <row r="57" spans="1:12" ht="36.6" customHeight="1" x14ac:dyDescent="0.25">
      <c r="A57" s="14"/>
      <c r="B57" s="28"/>
      <c r="C57" s="27">
        <v>1105</v>
      </c>
      <c r="D57" s="35" t="s">
        <v>8</v>
      </c>
      <c r="E57" s="34">
        <v>11</v>
      </c>
      <c r="F57" s="33">
        <v>5</v>
      </c>
      <c r="G57" s="65">
        <f>'в рублях'!G60/1000</f>
        <v>25913.687269999999</v>
      </c>
      <c r="H57" s="65">
        <f>'в рублях'!H60/1000</f>
        <v>18927.772960000002</v>
      </c>
      <c r="I57" s="65">
        <f>'в рублях'!I60/1000</f>
        <v>26902.241000000002</v>
      </c>
      <c r="J57" s="65">
        <f>'в рублях'!J60/1000</f>
        <v>26902.241000000002</v>
      </c>
      <c r="K57" s="80">
        <f>'в рублях'!K60/1000</f>
        <v>26902.241000000002</v>
      </c>
      <c r="L57" s="78"/>
    </row>
    <row r="58" spans="1:12" ht="33.6" customHeight="1" x14ac:dyDescent="0.25">
      <c r="A58" s="14"/>
      <c r="B58" s="28">
        <v>1200</v>
      </c>
      <c r="C58" s="27">
        <v>1204</v>
      </c>
      <c r="D58" s="30" t="s">
        <v>7</v>
      </c>
      <c r="E58" s="29">
        <v>12</v>
      </c>
      <c r="F58" s="29" t="s">
        <v>3</v>
      </c>
      <c r="G58" s="63">
        <f>'в рублях'!G61/1000</f>
        <v>111494.89812</v>
      </c>
      <c r="H58" s="63">
        <f>'в рублях'!H61/1000</f>
        <v>108689.54243</v>
      </c>
      <c r="I58" s="63">
        <f>'в рублях'!I61/1000</f>
        <v>97831.949859999993</v>
      </c>
      <c r="J58" s="63">
        <f>'в рублях'!J61/1000</f>
        <v>97831.949859999993</v>
      </c>
      <c r="K58" s="79">
        <f>'в рублях'!K61/1000</f>
        <v>97831.949859999993</v>
      </c>
      <c r="L58" s="78"/>
    </row>
    <row r="59" spans="1:12" ht="19.149999999999999" customHeight="1" x14ac:dyDescent="0.25">
      <c r="A59" s="14"/>
      <c r="B59" s="28"/>
      <c r="C59" s="27">
        <v>1202</v>
      </c>
      <c r="D59" s="26" t="s">
        <v>6</v>
      </c>
      <c r="E59" s="25">
        <v>12</v>
      </c>
      <c r="F59" s="24">
        <v>2</v>
      </c>
      <c r="G59" s="65">
        <f>'в рублях'!G62/1000</f>
        <v>103574.89812</v>
      </c>
      <c r="H59" s="65">
        <f>'в рублях'!H62/1000</f>
        <v>103839.54243</v>
      </c>
      <c r="I59" s="65">
        <f>'в рублях'!I62/1000</f>
        <v>90542.149900000004</v>
      </c>
      <c r="J59" s="65">
        <f>'в рублях'!J62/1000</f>
        <v>90542.149900000004</v>
      </c>
      <c r="K59" s="80">
        <f>'в рублях'!K62/1000</f>
        <v>90542.149900000004</v>
      </c>
      <c r="L59" s="78"/>
    </row>
    <row r="60" spans="1:12" ht="34.9" customHeight="1" x14ac:dyDescent="0.25">
      <c r="A60" s="14"/>
      <c r="B60" s="28"/>
      <c r="C60" s="27">
        <v>1204</v>
      </c>
      <c r="D60" s="35" t="s">
        <v>5</v>
      </c>
      <c r="E60" s="34">
        <v>12</v>
      </c>
      <c r="F60" s="33">
        <v>4</v>
      </c>
      <c r="G60" s="65">
        <f>'в рублях'!G63/1000</f>
        <v>7920</v>
      </c>
      <c r="H60" s="65">
        <f>'в рублях'!H63/1000</f>
        <v>4850</v>
      </c>
      <c r="I60" s="65">
        <f>'в рублях'!I63/1000</f>
        <v>7289.7999600000003</v>
      </c>
      <c r="J60" s="65">
        <f>'в рублях'!J63/1000</f>
        <v>7289.7999600000003</v>
      </c>
      <c r="K60" s="80">
        <f>'в рублях'!K63/1000</f>
        <v>7289.7999600000003</v>
      </c>
      <c r="L60" s="78"/>
    </row>
    <row r="61" spans="1:12" ht="39" customHeight="1" x14ac:dyDescent="0.25">
      <c r="A61" s="14"/>
      <c r="B61" s="28">
        <v>1300</v>
      </c>
      <c r="C61" s="27">
        <v>1301</v>
      </c>
      <c r="D61" s="30" t="s">
        <v>4</v>
      </c>
      <c r="E61" s="29">
        <v>13</v>
      </c>
      <c r="F61" s="29" t="s">
        <v>3</v>
      </c>
      <c r="G61" s="63">
        <f>'в рублях'!G64/1000</f>
        <v>76.539029999999997</v>
      </c>
      <c r="H61" s="63">
        <f>'в рублях'!H64/1000</f>
        <v>5000</v>
      </c>
      <c r="I61" s="63">
        <f>'в рублях'!I64/1000</f>
        <v>5000</v>
      </c>
      <c r="J61" s="63">
        <f>'в рублях'!J64/1000</f>
        <v>5000</v>
      </c>
      <c r="K61" s="79">
        <f>'в рублях'!K64/1000</f>
        <v>0</v>
      </c>
      <c r="L61" s="78"/>
    </row>
    <row r="62" spans="1:12" ht="44.45" customHeight="1" thickBot="1" x14ac:dyDescent="0.3">
      <c r="A62" s="14"/>
      <c r="B62" s="28"/>
      <c r="C62" s="27">
        <v>1301</v>
      </c>
      <c r="D62" s="26" t="s">
        <v>2</v>
      </c>
      <c r="E62" s="25">
        <v>13</v>
      </c>
      <c r="F62" s="24">
        <v>1</v>
      </c>
      <c r="G62" s="65">
        <f>'в рублях'!G65/1000</f>
        <v>76.539029999999997</v>
      </c>
      <c r="H62" s="65">
        <f>'в рублях'!H65/1000</f>
        <v>5000</v>
      </c>
      <c r="I62" s="65">
        <f>'в рублях'!I65/1000</f>
        <v>5000</v>
      </c>
      <c r="J62" s="65">
        <f>'в рублях'!J65/1000</f>
        <v>5000</v>
      </c>
      <c r="K62" s="80">
        <f>'в рублях'!K65/1000</f>
        <v>0</v>
      </c>
      <c r="L62" s="78"/>
    </row>
    <row r="63" spans="1:12" ht="409.6" hidden="1" customHeight="1" x14ac:dyDescent="0.25">
      <c r="A63" s="20"/>
      <c r="B63" s="19"/>
      <c r="C63" s="18">
        <v>1301</v>
      </c>
      <c r="D63" s="17" t="s">
        <v>1</v>
      </c>
      <c r="E63" s="16">
        <v>0</v>
      </c>
      <c r="F63" s="16">
        <v>0</v>
      </c>
      <c r="G63" s="63">
        <f>'в рублях'!G66/1000</f>
        <v>0</v>
      </c>
      <c r="H63" s="63">
        <f>'в рублях'!H66/1000</f>
        <v>0</v>
      </c>
      <c r="I63" s="63">
        <f>'в рублях'!I66/1000</f>
        <v>6978213.7000000002</v>
      </c>
      <c r="J63" s="63">
        <f>'в рублях'!J66/1000</f>
        <v>7034414</v>
      </c>
      <c r="K63" s="79">
        <f>'в рублях'!K66/1000</f>
        <v>6983014.7000000002</v>
      </c>
      <c r="L63" s="2"/>
    </row>
    <row r="64" spans="1:12" ht="17.25" customHeight="1" x14ac:dyDescent="0.25">
      <c r="A64" s="14"/>
      <c r="B64" s="13"/>
      <c r="C64" s="13"/>
      <c r="D64" s="84" t="s">
        <v>0</v>
      </c>
      <c r="E64" s="11"/>
      <c r="F64" s="10"/>
      <c r="G64" s="63">
        <f>'в рублях'!G67/1000</f>
        <v>12229759.111210002</v>
      </c>
      <c r="H64" s="63">
        <f>'в рублях'!H67/1000</f>
        <v>12478107.300000001</v>
      </c>
      <c r="I64" s="63">
        <f>'в рублях'!I67/1000-34748</f>
        <v>13840085</v>
      </c>
      <c r="J64" s="63">
        <f>'в рублях'!J67/1000</f>
        <v>12358827.300000001</v>
      </c>
      <c r="K64" s="79">
        <f>'в рублях'!K67/1000</f>
        <v>12011454.699999999</v>
      </c>
      <c r="L64" s="2"/>
    </row>
    <row r="65" spans="1:12" ht="16.5" customHeight="1" x14ac:dyDescent="0.3">
      <c r="A65" s="2"/>
      <c r="B65" s="2"/>
      <c r="C65" s="2"/>
      <c r="D65" s="8"/>
      <c r="E65" s="7"/>
      <c r="F65" s="7"/>
      <c r="G65" s="7"/>
      <c r="H65" s="7"/>
      <c r="I65" s="7"/>
      <c r="J65" s="7"/>
      <c r="K65" s="7"/>
      <c r="L65" s="2"/>
    </row>
    <row r="66" spans="1:12" ht="16.5" customHeight="1" x14ac:dyDescent="0.3">
      <c r="A66" s="2"/>
      <c r="B66" s="2"/>
      <c r="C66" s="2"/>
      <c r="D66" s="8"/>
      <c r="E66" s="7"/>
      <c r="F66" s="7"/>
      <c r="G66" s="7"/>
      <c r="H66" s="7"/>
      <c r="I66" s="81"/>
      <c r="J66" s="6"/>
      <c r="K66" s="6"/>
      <c r="L66" s="2"/>
    </row>
    <row r="67" spans="1:12" ht="17.25" customHeight="1" x14ac:dyDescent="0.3">
      <c r="A67" s="2"/>
      <c r="B67" s="2"/>
      <c r="C67" s="2"/>
      <c r="D67" s="5"/>
      <c r="E67" s="4"/>
      <c r="F67" s="4"/>
      <c r="G67" s="4"/>
      <c r="H67" s="4"/>
      <c r="I67" s="4"/>
      <c r="J67" s="3"/>
      <c r="K67" s="3"/>
      <c r="L67" s="2"/>
    </row>
  </sheetData>
  <mergeCells count="11">
    <mergeCell ref="K8:K9"/>
    <mergeCell ref="J3:K3"/>
    <mergeCell ref="D4:K4"/>
    <mergeCell ref="D6:K6"/>
    <mergeCell ref="D8:D9"/>
    <mergeCell ref="E8:E9"/>
    <mergeCell ref="F8:F9"/>
    <mergeCell ref="G8:G9"/>
    <mergeCell ref="H8:H9"/>
    <mergeCell ref="I8:I9"/>
    <mergeCell ref="J8:J9"/>
  </mergeCells>
  <pageMargins left="0.59055118110236204" right="0.59055118110236204" top="0.17" bottom="0.17" header="0.17" footer="0.1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№1</vt:lpstr>
      <vt:lpstr>в рублях</vt:lpstr>
      <vt:lpstr>Приложение №9 (3)</vt:lpstr>
      <vt:lpstr>'в рублях'!Заголовки_для_печати</vt:lpstr>
      <vt:lpstr>'Приложение №1'!Заголовки_для_печати</vt:lpstr>
      <vt:lpstr>'Приложение №9 (3)'!Заголовки_для_печати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LazarevaOS</dc:creator>
  <cp:lastModifiedBy>Охранова Евгения Анатольевна</cp:lastModifiedBy>
  <cp:lastPrinted>2023-11-13T09:57:44Z</cp:lastPrinted>
  <dcterms:created xsi:type="dcterms:W3CDTF">2017-11-09T14:39:10Z</dcterms:created>
  <dcterms:modified xsi:type="dcterms:W3CDTF">2023-12-11T04:39:54Z</dcterms:modified>
</cp:coreProperties>
</file>